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00" windowWidth="15500" windowHeight="10380" tabRatio="831" activeTab="0"/>
  </bookViews>
  <sheets>
    <sheet name="дод.11 " sheetId="1" r:id="rId1"/>
  </sheets>
  <definedNames>
    <definedName name="_xlfn.AGGREGATE" hidden="1">#NAME?</definedName>
    <definedName name="_xlnm.Print_Titles" localSheetId="0">'дод.11 '!$5:$6</definedName>
  </definedNames>
  <calcPr fullCalcOnLoad="1"/>
</workbook>
</file>

<file path=xl/sharedStrings.xml><?xml version="1.0" encoding="utf-8"?>
<sst xmlns="http://schemas.openxmlformats.org/spreadsheetml/2006/main" count="187" uniqueCount="182">
  <si>
    <t>Інша діяльність у сфері житлово-комунального господарства</t>
  </si>
  <si>
    <t>Організація місць відпочинку на комунальних пляжах міста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</si>
  <si>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</si>
  <si>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</si>
  <si>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</si>
  <si>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>Обслуговування водяних завіс</t>
  </si>
  <si>
    <t xml:space="preserve"> обслуговування водяних завіс</t>
  </si>
  <si>
    <t xml:space="preserve">оплата електроенергїї світлофорних об'єктів </t>
  </si>
  <si>
    <t>комплексне косіння зелених зон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</si>
  <si>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</si>
  <si>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</si>
  <si>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</si>
  <si>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</si>
  <si>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</si>
  <si>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Утримання питних фонтанчиків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</si>
  <si>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</si>
  <si>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</si>
  <si>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</si>
  <si>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</si>
  <si>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</si>
  <si>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</si>
  <si>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</si>
  <si>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</si>
  <si>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</si>
  <si>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</si>
  <si>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</si>
  <si>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</si>
  <si>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</si>
  <si>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</si>
  <si>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</si>
  <si>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</si>
  <si>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</si>
  <si>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</si>
  <si>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</si>
  <si>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№ п/п</t>
  </si>
  <si>
    <t>НАПРЯМКИ ВИДАТКІВ</t>
  </si>
  <si>
    <t>Утримання та розвиток парків та скверів міста, в т.ч.:</t>
  </si>
  <si>
    <t>Організація благоустрою населених пунктів</t>
  </si>
  <si>
    <t>Дослідження питної води з нецентралізованих джерел водопостачання</t>
  </si>
  <si>
    <t>2.</t>
  </si>
  <si>
    <t>3.</t>
  </si>
  <si>
    <t>1.</t>
  </si>
  <si>
    <t>ВИДАТКИ НА ЖИТЛОВО-КОМУНАЛЬНЕ ГОСПОДАРСТВО ЗА РАХУНОК КОШТІВ МІСЬКОГО БЮДЖЕТУ У 2019 РОЦІ</t>
  </si>
  <si>
    <t>знесення дерев на кладовищах</t>
  </si>
  <si>
    <t>послуги зі стерилізації безпритульних тварин (фінансова підтримка КП "Черкаська служба чистоти")</t>
  </si>
  <si>
    <t>ліквідація стихійних сміттєзвалищ на території міста</t>
  </si>
  <si>
    <t>придбання та встановлення лавок з урнами</t>
  </si>
  <si>
    <t>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</si>
  <si>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 xml:space="preserve">Заходи, пов’язані  з поліпшенням питної води </t>
  </si>
  <si>
    <t>на утримання зелених насаджень та зелених зон, прибирання доріжок та алей (фінансова підтримка КП "Дирекція парків")</t>
  </si>
  <si>
    <t xml:space="preserve">утримання газонів на бульварі Шевченка </t>
  </si>
  <si>
    <t>Спеціальний фонд</t>
  </si>
  <si>
    <t>бюджет розвитку</t>
  </si>
  <si>
    <t>із них</t>
  </si>
  <si>
    <t>2.1</t>
  </si>
  <si>
    <t>Організація роботи інженерного облаштування вулично-дорожньої мережі, в т.ч.:</t>
  </si>
  <si>
    <t xml:space="preserve"> утримання  міських кладовищ (фінансова підтримка КП "Комбінат комунальних підприємств")</t>
  </si>
  <si>
    <t xml:space="preserve">Експлуатаційне та технічне обслуговування житлового фонду </t>
  </si>
  <si>
    <t>Надання співфінансування ОСББ на виконання капітальних ремонтів:
'  - енергозберігаючі заходи ;
'- інші види робіт (покрівлі, інженерні мережі і т.п.)</t>
  </si>
  <si>
    <t>облаштування клумб, декоративних композицій та газонів</t>
  </si>
  <si>
    <t>прибирання випадкового сміття вздовж магістралей та вулиць міста</t>
  </si>
  <si>
    <t>на утримання та оновлення майна парків та скверів  (фінансова підтримка КП "Дирекція парків")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</si>
  <si>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</si>
  <si>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</si>
  <si>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</si>
  <si>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</si>
  <si>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</si>
  <si>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</si>
  <si>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</si>
  <si>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</si>
  <si>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</si>
  <si>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</si>
  <si>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</si>
  <si>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4.</t>
  </si>
  <si>
    <t>Забезпечення діяльності з виробництва, транспортування, постачання теплової енергії</t>
  </si>
  <si>
    <t>Фінансова підтримка КПТМ "Черкаситеплокомуненерго" для забезпечення розрахунків за кредитними зобов'язаннями, гарантом яких виступає Черкаська міська рада</t>
  </si>
  <si>
    <t>поховання та транспортування до моргу на судмедекспертизу  одиноких померлих та безрідних громадян (фінансова підтримка КП "Комбінат комунальних підприємств")</t>
  </si>
  <si>
    <t>поточний ремонт мереж зовнішнього освітлення міста  (фінансова підтримка КП "Міськсвітло")</t>
  </si>
  <si>
    <t>послуги пульта управління зовнішнім освітленням міста (фінансова підтримка КП "Міськсвітло")</t>
  </si>
  <si>
    <t>поточний ремонт майданчику для настільного тенісу в Дитячому парку (реалізація проектів-переможців визначених згідно Програми "Громадський бюджет  міста Черкаси на 2015-2019 роки) (фінансова підтримка КП "Дирекція парків")</t>
  </si>
  <si>
    <t>Загальний фонд</t>
  </si>
  <si>
    <t>Експлуатаційне та технічне обслуговування житлового фонду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</si>
  <si>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</si>
  <si>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</si>
  <si>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</si>
  <si>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</si>
  <si>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</si>
  <si>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</si>
  <si>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</si>
  <si>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</si>
  <si>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</si>
  <si>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</si>
  <si>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</si>
  <si>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</si>
  <si>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</si>
  <si>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</si>
  <si>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</si>
  <si>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</si>
  <si>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</si>
  <si>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</si>
  <si>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</si>
  <si>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</si>
  <si>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</si>
  <si>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</si>
  <si>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4.1</t>
  </si>
  <si>
    <t>5.</t>
  </si>
  <si>
    <t>Капітальний ремонт житлового будинку по вул. Благовісна, 180 (покрівля)</t>
  </si>
  <si>
    <t>Капітальний ремонт житлового будинку №43 по вул. Різдвяна (покрівля)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</si>
  <si>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</si>
  <si>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</si>
  <si>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</si>
  <si>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</si>
  <si>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</si>
  <si>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</si>
  <si>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Капітальний ремонт прибудинкової території (дитячий майданчик) за адресою: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</si>
  <si>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</si>
  <si>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житлового будинку по вул. Пилипенка, 12 (встановлення ІТП)</t>
  </si>
  <si>
    <t>5.1</t>
  </si>
  <si>
    <t>нагляд за станом електромереж та устаткування (фінансова підтримка КП "Міськсвітло")</t>
  </si>
  <si>
    <t>Забезпечення надійної та безперебійної експлуатації ліфтів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</si>
  <si>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</si>
  <si>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</si>
  <si>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</si>
  <si>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</si>
  <si>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</si>
  <si>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</si>
  <si>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</si>
  <si>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</si>
  <si>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</si>
  <si>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</si>
  <si>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</si>
  <si>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6.</t>
  </si>
  <si>
    <t>6.1</t>
  </si>
  <si>
    <t>1.35</t>
  </si>
  <si>
    <t>1.36</t>
  </si>
  <si>
    <t>1.37</t>
  </si>
  <si>
    <t>1.38</t>
  </si>
  <si>
    <t>1.39</t>
  </si>
  <si>
    <t>Капітальний ремонт прибудинкової території  будинку 122/41 по вул. В. Чорновола</t>
  </si>
  <si>
    <t>7.</t>
  </si>
  <si>
    <t>Забезпечення діяльності водопровідно-каналізаційного господарства</t>
  </si>
  <si>
    <t>7.1</t>
  </si>
  <si>
    <t>Капітальний ремонт житлового будинку 39 по вулиці Сумгаїтській (заміна вікон)</t>
  </si>
  <si>
    <t>Фінансова підтримка КП "Черкасиводоканал" на погашення заборгованості по гарантійним зобов'язанням перед Черкаською міською радою за Гарантією Черкаської міської ради  від 10.09.2009 №2 до договору про субкредитування від 29.12.2009 р. № 28010 -02/144, укладеному в рамках впровадження Проекту розвитку міської інфраструктури (Угода про позику між Україною та МБРР від 26.05.2008 № 4869-UA).</t>
  </si>
  <si>
    <t>Капітальний ремонт прибудинкової території будинку №96/1 по вул. М. Залізняка</t>
  </si>
  <si>
    <t xml:space="preserve">Надання співфінансування ОСББ  на виконання капітальних ремонтів:
'-енергозберігаючі заходи;
'-інші види робіт (покрівлі, інженерні мережі і т.п.) </t>
  </si>
  <si>
    <t>Капітальний ремонт житлового будинку 37 по вулиці Сумгаїтській (заміна вікон)</t>
  </si>
  <si>
    <t>Капітальний ремонт прибудинкової території біля будинків 17 та 17/1 по вул.Митницькій</t>
  </si>
  <si>
    <t>Співфінансування капітального ремонту та реконструкції багатоквартирних житлових будинків та їх прибудинкових територій (крім ОСББ та ЖБК)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</si>
  <si>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</si>
  <si>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</si>
  <si>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 xml:space="preserve">Капітальний ремонт житлового будинку №105 по вул. Нижня Горова (покрівля) </t>
  </si>
  <si>
    <t xml:space="preserve">Капітальний ремонт житлового будинку №115 по вул. Нижня Горова (покрівля) </t>
  </si>
  <si>
    <t xml:space="preserve">Капітальний ремонт житлового будинку №69 по вул. Героїв Дніпра (заміна вікон та дверей) </t>
  </si>
  <si>
    <t xml:space="preserve">Капітальний ремонт житлового будинку №2 по вул. Сержанта Смірнова  (заміна вікон та дверей) </t>
  </si>
  <si>
    <t xml:space="preserve">Капітальний ремонт житлового будинку №164 по вул. Нижня Горова (заміна вікон)  </t>
  </si>
  <si>
    <t xml:space="preserve">Капітальний ремонт житлового будинку №168 по вул. Нижня Горова (заміна вікон)  </t>
  </si>
  <si>
    <t xml:space="preserve">Капітальний ремонт житлового будинку №57 по вул. Різдвяна (заміна вікон)  </t>
  </si>
  <si>
    <t xml:space="preserve">Капітальний ремонт житлового будинку №57/1 по вул. Різдвяна (заміна вікон)  </t>
  </si>
  <si>
    <t xml:space="preserve">Капітальний ремонт житлового будинку №50 по вул. Толстого (заміна вікон)  </t>
  </si>
  <si>
    <t xml:space="preserve">Капітальний ремонт житлового будинку №78 по вул. Толстого (заміна вікон)  </t>
  </si>
  <si>
    <t xml:space="preserve">Капітальний ремонт житлового будинку №9а по вул. Чехова (інженерні мережі) </t>
  </si>
  <si>
    <t xml:space="preserve">Капітальний ремонт житлового будинку №57/1 по вул. Різдвяна (інженерні мережі) </t>
  </si>
  <si>
    <t xml:space="preserve">Капітальний ремонт житлового будинку №57 по вул. Різдвяна (інженерні мережі) </t>
  </si>
  <si>
    <t xml:space="preserve">Капітальний ремонт житлового будинку №43 по вул. Різдвяна (інженерні мережі) </t>
  </si>
  <si>
    <t xml:space="preserve">Капітальний ремонт житлового будинку №115 по вул. Нижня Горова (інженерні мережі) </t>
  </si>
  <si>
    <t xml:space="preserve">Капітальний ремонт прибудинкової території будинку № 96 по вул. М. Залізняка </t>
  </si>
  <si>
    <t xml:space="preserve">Капітальний ремонт прибудинкової території житлових будинків по вул. Митницькій, 17, 17/1 та по вул. Гоголя, 315 </t>
  </si>
  <si>
    <t xml:space="preserve">Капітальний ремонт прибудинкової території житлових будинків по бул. Шевченка, 264 та по вул. Небесної Сотні, 41 </t>
  </si>
  <si>
    <t xml:space="preserve">Капітальний ремонт прибудинкової території  житлових будинків по вул. Пилипенка 10, 12 та вул. Пастерівська, 106 </t>
  </si>
  <si>
    <t>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</si>
  <si>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Придбання нових вольєрів для утримання безпритульних тварин</t>
  </si>
  <si>
    <t xml:space="preserve">видалення аварійних та сухостійних дерев </t>
  </si>
  <si>
    <t>% виконання</t>
  </si>
  <si>
    <t>Разом видатків на поточний рік</t>
  </si>
  <si>
    <t>(грн.)</t>
  </si>
  <si>
    <t>Профінансовано станом на 01.04.2019</t>
  </si>
  <si>
    <t xml:space="preserve">Департамент житлово-комунального комплексу </t>
  </si>
  <si>
    <t xml:space="preserve">ВСЬОГО видатків по департаменту </t>
  </si>
  <si>
    <t>Благоустрій прилеглої території біля будинку по вул.С.Амброса,147 м.Черкаси</t>
  </si>
  <si>
    <t xml:space="preserve">Департамент архітектури та містобудування </t>
  </si>
  <si>
    <t>РАЗОМ ВИДАТКІВ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</si>
</sst>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#,##0.00\ _₽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2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38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1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46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6" fillId="3" borderId="0" applyNumberFormat="0" applyBorder="0" applyAlignment="0" applyProtection="0"/>
    <xf numFmtId="0" fontId="53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4" fillId="47" borderId="12" applyNumberFormat="0" applyAlignment="0" applyProtection="0"/>
    <xf numFmtId="0" fontId="18" fillId="0" borderId="13" applyNumberFormat="0" applyFill="0" applyAlignment="0" applyProtection="0"/>
    <xf numFmtId="0" fontId="55" fillId="51" borderId="0" applyNumberFormat="0" applyBorder="0" applyAlignment="0" applyProtection="0"/>
    <xf numFmtId="0" fontId="20" fillId="0" borderId="0">
      <alignment/>
      <protection/>
    </xf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8" fillId="0" borderId="14" xfId="0" applyFont="1" applyFill="1" applyBorder="1" applyAlignment="1">
      <alignment horizontal="center" vertical="center" wrapText="1" readingOrder="1"/>
    </xf>
    <xf numFmtId="0" fontId="31" fillId="0" borderId="15" xfId="0" applyNumberFormat="1" applyFont="1" applyFill="1" applyBorder="1" applyAlignment="1">
      <alignment horizontal="center" vertical="center"/>
    </xf>
    <xf numFmtId="49" fontId="31" fillId="0" borderId="1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4" fontId="36" fillId="0" borderId="14" xfId="0" applyNumberFormat="1" applyFont="1" applyFill="1" applyBorder="1" applyAlignment="1">
      <alignment horizontal="center" vertical="center" wrapText="1" readingOrder="1"/>
    </xf>
    <xf numFmtId="4" fontId="32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4" fontId="36" fillId="52" borderId="14" xfId="0" applyNumberFormat="1" applyFont="1" applyFill="1" applyBorder="1" applyAlignment="1">
      <alignment horizontal="center" vertical="center" wrapText="1" readingOrder="1"/>
    </xf>
    <xf numFmtId="0" fontId="28" fillId="52" borderId="17" xfId="0" applyFont="1" applyFill="1" applyBorder="1" applyAlignment="1">
      <alignment horizontal="left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" fontId="28" fillId="52" borderId="14" xfId="0" applyNumberFormat="1" applyFont="1" applyFill="1" applyBorder="1" applyAlignment="1">
      <alignment horizontal="center" vertical="center" wrapText="1" readingOrder="1"/>
    </xf>
    <xf numFmtId="0" fontId="35" fillId="53" borderId="17" xfId="0" applyFont="1" applyFill="1" applyBorder="1" applyAlignment="1">
      <alignment horizontal="left" vertical="center" wrapText="1" readingOrder="1"/>
    </xf>
    <xf numFmtId="4" fontId="35" fillId="53" borderId="14" xfId="0" applyNumberFormat="1" applyFont="1" applyFill="1" applyBorder="1" applyAlignment="1">
      <alignment horizontal="center" vertical="center" wrapText="1" readingOrder="1"/>
    </xf>
    <xf numFmtId="0" fontId="36" fillId="52" borderId="17" xfId="0" applyFont="1" applyFill="1" applyBorder="1" applyAlignment="1">
      <alignment horizontal="left" vertical="center" wrapText="1" readingOrder="1"/>
    </xf>
    <xf numFmtId="49" fontId="30" fillId="0" borderId="15" xfId="0" applyNumberFormat="1" applyFont="1" applyFill="1" applyBorder="1" applyAlignment="1">
      <alignment horizontal="center" vertical="center"/>
    </xf>
    <xf numFmtId="0" fontId="35" fillId="53" borderId="15" xfId="0" applyNumberFormat="1" applyFont="1" applyFill="1" applyBorder="1" applyAlignment="1">
      <alignment horizontal="center" vertical="center"/>
    </xf>
    <xf numFmtId="0" fontId="28" fillId="52" borderId="17" xfId="0" applyFont="1" applyFill="1" applyBorder="1" applyAlignment="1">
      <alignment horizontal="left" vertical="center" wrapText="1" readingOrder="1"/>
    </xf>
    <xf numFmtId="0" fontId="0" fillId="52" borderId="0" xfId="0" applyFill="1" applyAlignment="1">
      <alignment/>
    </xf>
    <xf numFmtId="4" fontId="0" fillId="52" borderId="0" xfId="0" applyNumberFormat="1" applyFill="1" applyAlignment="1">
      <alignment/>
    </xf>
    <xf numFmtId="0" fontId="4" fillId="52" borderId="0" xfId="0" applyFont="1" applyFill="1" applyAlignment="1">
      <alignment/>
    </xf>
    <xf numFmtId="0" fontId="0" fillId="52" borderId="0" xfId="0" applyFill="1" applyBorder="1" applyAlignment="1">
      <alignment/>
    </xf>
    <xf numFmtId="0" fontId="34" fillId="52" borderId="0" xfId="0" applyFont="1" applyFill="1" applyAlignment="1">
      <alignment/>
    </xf>
    <xf numFmtId="0" fontId="19" fillId="52" borderId="0" xfId="0" applyFont="1" applyFill="1" applyAlignment="1">
      <alignment horizontal="right"/>
    </xf>
    <xf numFmtId="0" fontId="0" fillId="52" borderId="0" xfId="0" applyFont="1" applyFill="1" applyAlignment="1">
      <alignment/>
    </xf>
    <xf numFmtId="0" fontId="0" fillId="0" borderId="15" xfId="0" applyFill="1" applyBorder="1" applyAlignment="1">
      <alignment/>
    </xf>
    <xf numFmtId="4" fontId="28" fillId="0" borderId="18" xfId="0" applyNumberFormat="1" applyFont="1" applyFill="1" applyBorder="1" applyAlignment="1">
      <alignment horizontal="center" vertical="center" wrapText="1" readingOrder="1"/>
    </xf>
    <xf numFmtId="4" fontId="28" fillId="52" borderId="19" xfId="0" applyNumberFormat="1" applyFont="1" applyFill="1" applyBorder="1" applyAlignment="1">
      <alignment horizontal="center" vertical="center" wrapText="1" readingOrder="1"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4" fillId="0" borderId="15" xfId="0" applyNumberFormat="1" applyFont="1" applyFill="1" applyBorder="1" applyAlignment="1">
      <alignment horizontal="center"/>
    </xf>
    <xf numFmtId="208" fontId="34" fillId="0" borderId="15" xfId="0" applyNumberFormat="1" applyFont="1" applyFill="1" applyBorder="1" applyAlignment="1">
      <alignment horizontal="center" vertical="center"/>
    </xf>
    <xf numFmtId="4" fontId="34" fillId="0" borderId="15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 readingOrder="1"/>
    </xf>
    <xf numFmtId="4" fontId="36" fillId="0" borderId="18" xfId="0" applyNumberFormat="1" applyFont="1" applyFill="1" applyBorder="1" applyAlignment="1">
      <alignment horizontal="center" vertical="center" wrapText="1" readingOrder="1"/>
    </xf>
    <xf numFmtId="4" fontId="36" fillId="0" borderId="21" xfId="0" applyNumberFormat="1" applyFont="1" applyFill="1" applyBorder="1" applyAlignment="1">
      <alignment horizontal="center" vertical="center" wrapText="1" readingOrder="1"/>
    </xf>
    <xf numFmtId="4" fontId="36" fillId="0" borderId="15" xfId="0" applyNumberFormat="1" applyFont="1" applyFill="1" applyBorder="1" applyAlignment="1">
      <alignment horizontal="center" vertical="center" wrapText="1" readingOrder="1"/>
    </xf>
    <xf numFmtId="4" fontId="4" fillId="0" borderId="15" xfId="0" applyNumberFormat="1" applyFont="1" applyFill="1" applyBorder="1" applyAlignment="1">
      <alignment horizontal="center" vertical="center"/>
    </xf>
    <xf numFmtId="0" fontId="4" fillId="53" borderId="22" xfId="0" applyFont="1" applyFill="1" applyBorder="1" applyAlignment="1">
      <alignment horizontal="center" vertical="center"/>
    </xf>
    <xf numFmtId="0" fontId="19" fillId="53" borderId="23" xfId="0" applyFont="1" applyFill="1" applyBorder="1" applyAlignment="1">
      <alignment horizontal="left" vertical="center" wrapText="1" readingOrder="1"/>
    </xf>
    <xf numFmtId="0" fontId="28" fillId="53" borderId="14" xfId="0" applyFont="1" applyFill="1" applyBorder="1" applyAlignment="1">
      <alignment horizontal="center" vertical="center" wrapText="1" readingOrder="1"/>
    </xf>
    <xf numFmtId="0" fontId="28" fillId="53" borderId="20" xfId="0" applyFont="1" applyFill="1" applyBorder="1" applyAlignment="1">
      <alignment horizontal="center" vertical="center" wrapText="1" readingOrder="1"/>
    </xf>
    <xf numFmtId="208" fontId="0" fillId="53" borderId="15" xfId="0" applyNumberFormat="1" applyFill="1" applyBorder="1" applyAlignment="1">
      <alignment horizontal="center" vertical="center" readingOrder="1"/>
    </xf>
    <xf numFmtId="208" fontId="19" fillId="53" borderId="15" xfId="0" applyNumberFormat="1" applyFont="1" applyFill="1" applyBorder="1" applyAlignment="1">
      <alignment horizontal="center" vertical="center" wrapText="1" readingOrder="1"/>
    </xf>
    <xf numFmtId="0" fontId="35" fillId="53" borderId="24" xfId="0" applyFont="1" applyFill="1" applyBorder="1" applyAlignment="1">
      <alignment horizontal="left" vertical="center" wrapText="1" readingOrder="1"/>
    </xf>
    <xf numFmtId="4" fontId="35" fillId="53" borderId="18" xfId="0" applyNumberFormat="1" applyFont="1" applyFill="1" applyBorder="1" applyAlignment="1">
      <alignment horizontal="center" vertical="center" wrapText="1" readingOrder="1"/>
    </xf>
    <xf numFmtId="4" fontId="36" fillId="53" borderId="15" xfId="0" applyNumberFormat="1" applyFont="1" applyFill="1" applyBorder="1" applyAlignment="1">
      <alignment horizontal="center" vertical="center" wrapText="1" readingOrder="1"/>
    </xf>
    <xf numFmtId="4" fontId="29" fillId="52" borderId="15" xfId="0" applyNumberFormat="1" applyFont="1" applyFill="1" applyBorder="1" applyAlignment="1">
      <alignment horizontal="center" vertical="center" wrapText="1" readingOrder="1"/>
    </xf>
    <xf numFmtId="4" fontId="29" fillId="52" borderId="14" xfId="0" applyNumberFormat="1" applyFont="1" applyFill="1" applyBorder="1" applyAlignment="1">
      <alignment horizontal="center" vertical="center" wrapText="1" readingOrder="1"/>
    </xf>
    <xf numFmtId="4" fontId="35" fillId="53" borderId="25" xfId="0" applyNumberFormat="1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/>
    </xf>
    <xf numFmtId="208" fontId="28" fillId="0" borderId="26" xfId="0" applyNumberFormat="1" applyFont="1" applyFill="1" applyBorder="1" applyAlignment="1">
      <alignment horizontal="center" vertical="center" wrapText="1" readingOrder="1"/>
    </xf>
    <xf numFmtId="0" fontId="28" fillId="52" borderId="14" xfId="0" applyFont="1" applyFill="1" applyBorder="1" applyAlignment="1">
      <alignment horizontal="center" vertical="center" wrapText="1" readingOrder="1"/>
    </xf>
    <xf numFmtId="208" fontId="4" fillId="52" borderId="15" xfId="0" applyNumberFormat="1" applyFont="1" applyFill="1" applyBorder="1" applyAlignment="1">
      <alignment horizontal="center" vertical="center" wrapText="1" readingOrder="1"/>
    </xf>
    <xf numFmtId="208" fontId="28" fillId="52" borderId="27" xfId="0" applyNumberFormat="1" applyFont="1" applyFill="1" applyBorder="1" applyAlignment="1">
      <alignment horizontal="center" vertical="center" wrapText="1" readingOrder="1"/>
    </xf>
    <xf numFmtId="0" fontId="4" fillId="52" borderId="15" xfId="0" applyFont="1" applyFill="1" applyBorder="1" applyAlignment="1">
      <alignment/>
    </xf>
    <xf numFmtId="4" fontId="28" fillId="52" borderId="18" xfId="0" applyNumberFormat="1" applyFont="1" applyFill="1" applyBorder="1" applyAlignment="1">
      <alignment horizontal="center" vertical="center" wrapText="1" readingOrder="1"/>
    </xf>
    <xf numFmtId="4" fontId="35" fillId="53" borderId="19" xfId="0" applyNumberFormat="1" applyFont="1" applyFill="1" applyBorder="1" applyAlignment="1">
      <alignment horizontal="center" vertical="center" wrapText="1" readingOrder="1"/>
    </xf>
    <xf numFmtId="4" fontId="28" fillId="52" borderId="15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9" fontId="29" fillId="52" borderId="15" xfId="0" applyNumberFormat="1" applyFont="1" applyFill="1" applyBorder="1" applyAlignment="1">
      <alignment horizontal="center" vertical="center"/>
    </xf>
    <xf numFmtId="208" fontId="28" fillId="0" borderId="19" xfId="0" applyNumberFormat="1" applyFont="1" applyFill="1" applyBorder="1" applyAlignment="1">
      <alignment horizontal="center" vertical="center" wrapText="1" readingOrder="1"/>
    </xf>
    <xf numFmtId="208" fontId="28" fillId="0" borderId="15" xfId="0" applyNumberFormat="1" applyFont="1" applyFill="1" applyBorder="1" applyAlignment="1">
      <alignment horizontal="center" vertical="center" wrapText="1" readingOrder="1"/>
    </xf>
    <xf numFmtId="4" fontId="29" fillId="0" borderId="15" xfId="120" applyNumberFormat="1" applyFont="1" applyFill="1" applyBorder="1" applyAlignment="1">
      <alignment horizontal="center" vertical="center"/>
    </xf>
    <xf numFmtId="4" fontId="35" fillId="52" borderId="14" xfId="0" applyNumberFormat="1" applyFont="1" applyFill="1" applyBorder="1" applyAlignment="1">
      <alignment horizontal="center" vertical="center" wrapText="1" readingOrder="1"/>
    </xf>
    <xf numFmtId="4" fontId="36" fillId="53" borderId="14" xfId="0" applyNumberFormat="1" applyFont="1" applyFill="1" applyBorder="1" applyAlignment="1">
      <alignment horizontal="center" vertical="center" wrapText="1" readingOrder="1"/>
    </xf>
    <xf numFmtId="4" fontId="36" fillId="52" borderId="18" xfId="0" applyNumberFormat="1" applyFont="1" applyFill="1" applyBorder="1" applyAlignment="1">
      <alignment horizontal="center" vertical="center" wrapText="1" readingOrder="1"/>
    </xf>
    <xf numFmtId="4" fontId="36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28" fillId="52" borderId="0" xfId="0" applyNumberFormat="1" applyFont="1" applyFill="1" applyBorder="1" applyAlignment="1">
      <alignment horizontal="center" vertical="center" wrapText="1" readingOrder="1"/>
    </xf>
    <xf numFmtId="4" fontId="35" fillId="52" borderId="0" xfId="0" applyNumberFormat="1" applyFont="1" applyFill="1" applyBorder="1" applyAlignment="1">
      <alignment horizontal="center" vertical="center" wrapText="1" readingOrder="1"/>
    </xf>
    <xf numFmtId="4" fontId="29" fillId="52" borderId="0" xfId="0" applyNumberFormat="1" applyFont="1" applyFill="1" applyBorder="1" applyAlignment="1">
      <alignment horizontal="center" vertical="center" wrapText="1" readingOrder="1"/>
    </xf>
    <xf numFmtId="4" fontId="37" fillId="53" borderId="14" xfId="0" applyNumberFormat="1" applyFont="1" applyFill="1" applyBorder="1" applyAlignment="1">
      <alignment horizontal="center" vertical="center" wrapText="1" readingOrder="1"/>
    </xf>
    <xf numFmtId="49" fontId="35" fillId="53" borderId="15" xfId="0" applyNumberFormat="1" applyFont="1" applyFill="1" applyBorder="1" applyAlignment="1">
      <alignment horizontal="center" vertical="center"/>
    </xf>
    <xf numFmtId="208" fontId="35" fillId="53" borderId="27" xfId="0" applyNumberFormat="1" applyFont="1" applyFill="1" applyBorder="1" applyAlignment="1">
      <alignment horizontal="center" vertical="center" wrapText="1" readingOrder="1"/>
    </xf>
    <xf numFmtId="208" fontId="19" fillId="53" borderId="15" xfId="0" applyNumberFormat="1" applyFont="1" applyFill="1" applyBorder="1" applyAlignment="1">
      <alignment horizontal="center" vertical="center"/>
    </xf>
    <xf numFmtId="0" fontId="0" fillId="53" borderId="15" xfId="0" applyFill="1" applyBorder="1" applyAlignment="1">
      <alignment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0" applyNumberFormat="1" applyFont="1" applyFill="1" applyBorder="1" applyAlignment="1">
      <alignment horizontal="center" vertical="center" wrapText="1" readingOrder="1"/>
    </xf>
    <xf numFmtId="49" fontId="29" fillId="0" borderId="15" xfId="0" applyNumberFormat="1" applyFont="1" applyFill="1" applyBorder="1" applyAlignment="1">
      <alignment horizontal="center" vertical="center"/>
    </xf>
    <xf numFmtId="0" fontId="29" fillId="52" borderId="17" xfId="0" applyFont="1" applyFill="1" applyBorder="1" applyAlignment="1">
      <alignment horizontal="left" vertical="center" wrapText="1" readingOrder="1"/>
    </xf>
    <xf numFmtId="208" fontId="0" fillId="52" borderId="15" xfId="0" applyNumberFormat="1" applyFont="1" applyFill="1" applyBorder="1" applyAlignment="1">
      <alignment horizontal="center" vertical="center"/>
    </xf>
    <xf numFmtId="0" fontId="35" fillId="53" borderId="22" xfId="0" applyNumberFormat="1" applyFont="1" applyFill="1" applyBorder="1" applyAlignment="1">
      <alignment horizontal="center" vertical="center"/>
    </xf>
    <xf numFmtId="0" fontId="35" fillId="53" borderId="28" xfId="0" applyFont="1" applyFill="1" applyBorder="1" applyAlignment="1">
      <alignment horizontal="left" vertical="center" wrapText="1" readingOrder="1"/>
    </xf>
    <xf numFmtId="0" fontId="19" fillId="53" borderId="22" xfId="0" applyFont="1" applyFill="1" applyBorder="1" applyAlignment="1">
      <alignment/>
    </xf>
    <xf numFmtId="0" fontId="28" fillId="0" borderId="15" xfId="0" applyFont="1" applyFill="1" applyBorder="1" applyAlignment="1">
      <alignment horizontal="center" vertical="center" wrapText="1" readingOrder="1"/>
    </xf>
    <xf numFmtId="49" fontId="29" fillId="52" borderId="22" xfId="0" applyNumberFormat="1" applyFont="1" applyFill="1" applyBorder="1" applyAlignment="1">
      <alignment horizontal="center" vertical="center"/>
    </xf>
    <xf numFmtId="0" fontId="35" fillId="53" borderId="15" xfId="0" applyFont="1" applyFill="1" applyBorder="1" applyAlignment="1">
      <alignment horizontal="left" vertical="center" wrapText="1"/>
    </xf>
    <xf numFmtId="0" fontId="28" fillId="53" borderId="15" xfId="0" applyFont="1" applyFill="1" applyBorder="1" applyAlignment="1">
      <alignment horizontal="center" vertical="center" wrapText="1" readingOrder="1"/>
    </xf>
    <xf numFmtId="208" fontId="28" fillId="53" borderId="15" xfId="0" applyNumberFormat="1" applyFont="1" applyFill="1" applyBorder="1" applyAlignment="1">
      <alignment horizontal="center" vertical="center" wrapText="1" readingOrder="1"/>
    </xf>
    <xf numFmtId="4" fontId="35" fillId="53" borderId="15" xfId="120" applyNumberFormat="1" applyFont="1" applyFill="1" applyBorder="1" applyAlignment="1">
      <alignment horizontal="center" vertical="center"/>
    </xf>
    <xf numFmtId="49" fontId="35" fillId="53" borderId="29" xfId="0" applyNumberFormat="1" applyFont="1" applyFill="1" applyBorder="1" applyAlignment="1">
      <alignment horizontal="center" vertical="center"/>
    </xf>
    <xf numFmtId="0" fontId="35" fillId="52" borderId="21" xfId="0" applyFont="1" applyFill="1" applyBorder="1" applyAlignment="1">
      <alignment horizontal="center" vertical="center" wrapText="1" readingOrder="1"/>
    </xf>
    <xf numFmtId="0" fontId="35" fillId="52" borderId="14" xfId="0" applyFont="1" applyFill="1" applyBorder="1" applyAlignment="1">
      <alignment horizontal="center" vertical="center" wrapText="1" readingOrder="1"/>
    </xf>
    <xf numFmtId="208" fontId="35" fillId="52" borderId="27" xfId="0" applyNumberFormat="1" applyFont="1" applyFill="1" applyBorder="1" applyAlignment="1">
      <alignment horizontal="center" vertical="center" wrapText="1" readingOrder="1"/>
    </xf>
    <xf numFmtId="0" fontId="0" fillId="52" borderId="15" xfId="112" applyFont="1" applyFill="1" applyBorder="1" applyAlignment="1">
      <alignment horizontal="left" vertical="center" wrapText="1"/>
      <protection/>
    </xf>
    <xf numFmtId="4" fontId="0" fillId="52" borderId="15" xfId="94" applyNumberFormat="1" applyFont="1" applyFill="1" applyBorder="1" applyAlignment="1">
      <alignment horizontal="center" vertical="center"/>
      <protection/>
    </xf>
    <xf numFmtId="0" fontId="29" fillId="52" borderId="29" xfId="0" applyFont="1" applyFill="1" applyBorder="1" applyAlignment="1">
      <alignment horizontal="left" vertical="center" wrapText="1" readingOrder="1"/>
    </xf>
    <xf numFmtId="4" fontId="36" fillId="53" borderId="29" xfId="0" applyNumberFormat="1" applyFont="1" applyFill="1" applyBorder="1" applyAlignment="1">
      <alignment horizontal="center" vertical="center" wrapText="1" readingOrder="1"/>
    </xf>
    <xf numFmtId="4" fontId="29" fillId="52" borderId="29" xfId="0" applyNumberFormat="1" applyFont="1" applyFill="1" applyBorder="1" applyAlignment="1">
      <alignment horizontal="center" vertical="center" wrapText="1" readingOrder="1"/>
    </xf>
    <xf numFmtId="0" fontId="35" fillId="53" borderId="29" xfId="0" applyFont="1" applyFill="1" applyBorder="1" applyAlignment="1">
      <alignment horizontal="left" vertical="center" wrapText="1" readingOrder="1"/>
    </xf>
    <xf numFmtId="4" fontId="35" fillId="53" borderId="29" xfId="0" applyNumberFormat="1" applyFont="1" applyFill="1" applyBorder="1" applyAlignment="1">
      <alignment horizontal="center" vertical="center" wrapText="1" readingOrder="1"/>
    </xf>
    <xf numFmtId="4" fontId="39" fillId="53" borderId="15" xfId="0" applyNumberFormat="1" applyFont="1" applyFill="1" applyBorder="1" applyAlignment="1">
      <alignment horizontal="center" vertical="center" wrapText="1" readingOrder="1"/>
    </xf>
    <xf numFmtId="49" fontId="29" fillId="0" borderId="29" xfId="0" applyNumberFormat="1" applyFont="1" applyFill="1" applyBorder="1" applyAlignment="1">
      <alignment horizontal="center" vertical="center"/>
    </xf>
    <xf numFmtId="185" fontId="0" fillId="52" borderId="15" xfId="94" applyNumberFormat="1" applyFont="1" applyFill="1" applyBorder="1" applyAlignment="1">
      <alignment horizontal="left" vertical="center" wrapText="1"/>
      <protection/>
    </xf>
    <xf numFmtId="4" fontId="36" fillId="35" borderId="18" xfId="0" applyNumberFormat="1" applyFont="1" applyFill="1" applyBorder="1" applyAlignment="1">
      <alignment horizontal="center" vertical="center" wrapText="1" readingOrder="1"/>
    </xf>
    <xf numFmtId="4" fontId="29" fillId="52" borderId="18" xfId="0" applyNumberFormat="1" applyFont="1" applyFill="1" applyBorder="1" applyAlignment="1">
      <alignment horizontal="center" vertical="center" wrapText="1" readingOrder="1"/>
    </xf>
    <xf numFmtId="4" fontId="36" fillId="52" borderId="15" xfId="0" applyNumberFormat="1" applyFont="1" applyFill="1" applyBorder="1" applyAlignment="1">
      <alignment horizontal="center" vertical="center" wrapText="1" readingOrder="1"/>
    </xf>
    <xf numFmtId="4" fontId="29" fillId="52" borderId="21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horizontal="center"/>
    </xf>
    <xf numFmtId="0" fontId="0" fillId="54" borderId="15" xfId="0" applyFill="1" applyBorder="1" applyAlignment="1">
      <alignment/>
    </xf>
    <xf numFmtId="186" fontId="19" fillId="54" borderId="15" xfId="0" applyNumberFormat="1" applyFont="1" applyFill="1" applyBorder="1" applyAlignment="1">
      <alignment horizontal="center" vertical="center"/>
    </xf>
    <xf numFmtId="186" fontId="0" fillId="55" borderId="15" xfId="0" applyNumberFormat="1" applyFont="1" applyFill="1" applyBorder="1" applyAlignment="1">
      <alignment horizontal="center" vertical="center"/>
    </xf>
    <xf numFmtId="186" fontId="0" fillId="54" borderId="15" xfId="0" applyNumberFormat="1" applyFont="1" applyFill="1" applyBorder="1" applyAlignment="1">
      <alignment horizontal="center" vertical="center"/>
    </xf>
    <xf numFmtId="0" fontId="19" fillId="54" borderId="15" xfId="0" applyFont="1" applyFill="1" applyBorder="1" applyAlignment="1">
      <alignment/>
    </xf>
    <xf numFmtId="186" fontId="4" fillId="55" borderId="15" xfId="0" applyNumberFormat="1" applyFont="1" applyFill="1" applyBorder="1" applyAlignment="1">
      <alignment horizontal="center" vertical="center"/>
    </xf>
    <xf numFmtId="4" fontId="36" fillId="55" borderId="14" xfId="0" applyNumberFormat="1" applyFont="1" applyFill="1" applyBorder="1" applyAlignment="1">
      <alignment horizontal="center" vertical="center" wrapText="1" readingOrder="1"/>
    </xf>
    <xf numFmtId="208" fontId="34" fillId="0" borderId="15" xfId="0" applyNumberFormat="1" applyFont="1" applyFill="1" applyBorder="1" applyAlignment="1">
      <alignment horizontal="center"/>
    </xf>
    <xf numFmtId="208" fontId="4" fillId="0" borderId="15" xfId="0" applyNumberFormat="1" applyFont="1" applyFill="1" applyBorder="1" applyAlignment="1">
      <alignment horizontal="center"/>
    </xf>
    <xf numFmtId="208" fontId="0" fillId="0" borderId="15" xfId="0" applyNumberFormat="1" applyFill="1" applyBorder="1" applyAlignment="1">
      <alignment horizontal="center" vertical="center"/>
    </xf>
    <xf numFmtId="208" fontId="34" fillId="55" borderId="15" xfId="0" applyNumberFormat="1" applyFont="1" applyFill="1" applyBorder="1" applyAlignment="1">
      <alignment horizontal="center"/>
    </xf>
    <xf numFmtId="208" fontId="34" fillId="55" borderId="15" xfId="0" applyNumberFormat="1" applyFont="1" applyFill="1" applyBorder="1" applyAlignment="1">
      <alignment horizontal="center" vertical="center"/>
    </xf>
    <xf numFmtId="0" fontId="0" fillId="55" borderId="15" xfId="0" applyFill="1" applyBorder="1" applyAlignment="1">
      <alignment/>
    </xf>
    <xf numFmtId="49" fontId="31" fillId="0" borderId="29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 wrapText="1" readingOrder="1"/>
    </xf>
    <xf numFmtId="0" fontId="28" fillId="0" borderId="18" xfId="0" applyFont="1" applyFill="1" applyBorder="1" applyAlignment="1">
      <alignment horizontal="center" vertical="center" wrapText="1" readingOrder="1"/>
    </xf>
    <xf numFmtId="208" fontId="0" fillId="52" borderId="29" xfId="0" applyNumberFormat="1" applyFont="1" applyFill="1" applyBorder="1" applyAlignment="1">
      <alignment horizontal="center" vertical="center" wrapText="1" readingOrder="1"/>
    </xf>
    <xf numFmtId="49" fontId="35" fillId="53" borderId="16" xfId="0" applyNumberFormat="1" applyFont="1" applyFill="1" applyBorder="1" applyAlignment="1">
      <alignment horizontal="center" vertical="center"/>
    </xf>
    <xf numFmtId="0" fontId="35" fillId="53" borderId="30" xfId="0" applyFont="1" applyFill="1" applyBorder="1" applyAlignment="1">
      <alignment horizontal="left" vertical="center" wrapText="1" readingOrder="1"/>
    </xf>
    <xf numFmtId="0" fontId="35" fillId="53" borderId="25" xfId="0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 wrapText="1" readingOrder="1"/>
    </xf>
    <xf numFmtId="208" fontId="19" fillId="53" borderId="22" xfId="0" applyNumberFormat="1" applyFont="1" applyFill="1" applyBorder="1" applyAlignment="1">
      <alignment horizontal="center" vertical="center"/>
    </xf>
    <xf numFmtId="186" fontId="19" fillId="54" borderId="22" xfId="0" applyNumberFormat="1" applyFont="1" applyFill="1" applyBorder="1" applyAlignment="1">
      <alignment horizontal="center" vertical="center"/>
    </xf>
    <xf numFmtId="185" fontId="19" fillId="52" borderId="15" xfId="94" applyNumberFormat="1" applyFont="1" applyFill="1" applyBorder="1" applyAlignment="1">
      <alignment horizontal="left" vertical="center" wrapText="1"/>
      <protection/>
    </xf>
    <xf numFmtId="49" fontId="28" fillId="0" borderId="15" xfId="0" applyNumberFormat="1" applyFont="1" applyFill="1" applyBorder="1" applyAlignment="1">
      <alignment horizontal="center" vertical="center"/>
    </xf>
    <xf numFmtId="4" fontId="28" fillId="52" borderId="29" xfId="0" applyNumberFormat="1" applyFont="1" applyFill="1" applyBorder="1" applyAlignment="1">
      <alignment horizontal="center" vertical="center" wrapText="1" readingOrder="1"/>
    </xf>
    <xf numFmtId="49" fontId="29" fillId="54" borderId="15" xfId="0" applyNumberFormat="1" applyFont="1" applyFill="1" applyBorder="1" applyAlignment="1">
      <alignment horizontal="center" vertical="center"/>
    </xf>
    <xf numFmtId="185" fontId="19" fillId="54" borderId="15" xfId="94" applyNumberFormat="1" applyFont="1" applyFill="1" applyBorder="1" applyAlignment="1">
      <alignment horizontal="left" vertical="center" wrapText="1"/>
      <protection/>
    </xf>
    <xf numFmtId="4" fontId="36" fillId="54" borderId="15" xfId="0" applyNumberFormat="1" applyFont="1" applyFill="1" applyBorder="1" applyAlignment="1">
      <alignment horizontal="center" vertical="center" wrapText="1" readingOrder="1"/>
    </xf>
    <xf numFmtId="4" fontId="35" fillId="54" borderId="29" xfId="0" applyNumberFormat="1" applyFont="1" applyFill="1" applyBorder="1" applyAlignment="1">
      <alignment horizontal="center" vertical="center" wrapText="1" readingOrder="1"/>
    </xf>
    <xf numFmtId="0" fontId="39" fillId="53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0" fontId="34" fillId="0" borderId="15" xfId="0" applyFont="1" applyBorder="1" applyAlignment="1">
      <alignment/>
    </xf>
    <xf numFmtId="49" fontId="39" fillId="0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0" fontId="30" fillId="0" borderId="2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readingOrder="1"/>
    </xf>
    <xf numFmtId="0" fontId="0" fillId="0" borderId="35" xfId="0" applyBorder="1" applyAlignment="1">
      <alignment horizontal="center" vertical="center" readingOrder="1"/>
    </xf>
    <xf numFmtId="0" fontId="28" fillId="0" borderId="29" xfId="0" applyFont="1" applyFill="1" applyBorder="1" applyAlignment="1">
      <alignment horizontal="center" vertical="center" wrapText="1" readingOrder="1"/>
    </xf>
    <xf numFmtId="0" fontId="0" fillId="0" borderId="22" xfId="0" applyBorder="1" applyAlignment="1">
      <alignment horizontal="center" vertical="center" wrapText="1" readingOrder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_дод  2-10. з бюджетом розвитку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Хороший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2"/>
  <sheetViews>
    <sheetView tabSelected="1" zoomScale="117" zoomScaleNormal="117" zoomScalePageLayoutView="0" workbookViewId="0" topLeftCell="A1">
      <selection activeCell="AB115" sqref="AB115"/>
    </sheetView>
  </sheetViews>
  <sheetFormatPr defaultColWidth="8.66015625" defaultRowHeight="12.75"/>
  <cols>
    <col min="1" max="1" width="8.33203125" style="1" customWidth="1"/>
    <col min="2" max="2" width="50.83203125" style="2" customWidth="1"/>
    <col min="3" max="3" width="20" style="1" hidden="1" customWidth="1"/>
    <col min="4" max="4" width="16.33203125" style="1" hidden="1" customWidth="1"/>
    <col min="5" max="5" width="25.66015625" style="1" hidden="1" customWidth="1"/>
    <col min="6" max="6" width="26.33203125" style="1" hidden="1" customWidth="1"/>
    <col min="7" max="9" width="20.33203125" style="1" hidden="1" customWidth="1"/>
    <col min="10" max="10" width="22.33203125" style="1" hidden="1" customWidth="1"/>
    <col min="11" max="11" width="21.33203125" style="1" hidden="1" customWidth="1"/>
    <col min="12" max="13" width="20.33203125" style="1" hidden="1" customWidth="1"/>
    <col min="14" max="14" width="22.66015625" style="1" hidden="1" customWidth="1"/>
    <col min="15" max="15" width="32.33203125" style="1" hidden="1" customWidth="1"/>
    <col min="16" max="16" width="30.33203125" style="1" hidden="1" customWidth="1"/>
    <col min="17" max="17" width="28.66015625" style="1" hidden="1" customWidth="1"/>
    <col min="18" max="18" width="0.328125" style="1" hidden="1" customWidth="1"/>
    <col min="19" max="19" width="15.33203125" style="1" hidden="1" customWidth="1"/>
    <col min="20" max="20" width="24.33203125" style="1" hidden="1" customWidth="1"/>
    <col min="21" max="21" width="21.33203125" style="1" hidden="1" customWidth="1"/>
    <col min="22" max="22" width="27.33203125" style="1" hidden="1" customWidth="1"/>
    <col min="23" max="23" width="23.66015625" style="1" hidden="1" customWidth="1"/>
    <col min="24" max="24" width="25.33203125" style="1" hidden="1" customWidth="1"/>
    <col min="25" max="25" width="20.33203125" style="1" hidden="1" customWidth="1"/>
    <col min="26" max="26" width="45.33203125" style="1" hidden="1" customWidth="1"/>
    <col min="27" max="27" width="22" style="1" hidden="1" customWidth="1"/>
    <col min="28" max="28" width="17.66015625" style="6" customWidth="1"/>
    <col min="29" max="29" width="15.66015625" style="6" customWidth="1"/>
    <col min="30" max="30" width="16.83203125" style="1" customWidth="1"/>
    <col min="31" max="31" width="18.66015625" style="1" customWidth="1"/>
    <col min="32" max="32" width="15.66015625" style="1" customWidth="1"/>
    <col min="33" max="33" width="11.33203125" style="1" customWidth="1"/>
    <col min="34" max="16384" width="8.66015625" style="1" customWidth="1"/>
  </cols>
  <sheetData>
    <row r="1" spans="30:33" ht="43.5" customHeight="1">
      <c r="AD1" s="159"/>
      <c r="AE1" s="159"/>
      <c r="AF1" s="159"/>
      <c r="AG1" s="159"/>
    </row>
    <row r="2" ht="17.25" hidden="1">
      <c r="B2" s="7"/>
    </row>
    <row r="3" spans="1:33" ht="33" customHeight="1">
      <c r="A3" s="160" t="s">
        <v>42</v>
      </c>
      <c r="B3" s="160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2:32" ht="15.75" customHeight="1">
      <c r="B4" s="7"/>
      <c r="AF4" s="122" t="s">
        <v>175</v>
      </c>
    </row>
    <row r="5" spans="1:33" ht="18.75" customHeight="1">
      <c r="A5" s="162" t="s">
        <v>34</v>
      </c>
      <c r="B5" s="164" t="s">
        <v>35</v>
      </c>
      <c r="AB5" s="166" t="s">
        <v>174</v>
      </c>
      <c r="AC5" s="166" t="s">
        <v>80</v>
      </c>
      <c r="AD5" s="168" t="s">
        <v>51</v>
      </c>
      <c r="AE5" s="62" t="s">
        <v>53</v>
      </c>
      <c r="AF5" s="170" t="s">
        <v>176</v>
      </c>
      <c r="AG5" s="168" t="s">
        <v>173</v>
      </c>
    </row>
    <row r="6" spans="1:33" ht="22.5" customHeight="1">
      <c r="A6" s="163"/>
      <c r="B6" s="165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44"/>
      <c r="AB6" s="167"/>
      <c r="AC6" s="167"/>
      <c r="AD6" s="169"/>
      <c r="AE6" s="61" t="s">
        <v>52</v>
      </c>
      <c r="AF6" s="171"/>
      <c r="AG6" s="169"/>
    </row>
    <row r="7" spans="1:29" ht="29.25" customHeight="1" hidden="1">
      <c r="A7" s="49" t="s">
        <v>41</v>
      </c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2"/>
      <c r="AB7" s="54" t="e">
        <f>#REF!</f>
        <v>#REF!</v>
      </c>
      <c r="AC7" s="53"/>
    </row>
    <row r="8" spans="1:29" ht="60" customHeight="1" hidden="1">
      <c r="A8" s="136" t="s">
        <v>27</v>
      </c>
      <c r="B8" s="137" t="s">
        <v>58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9" t="e">
        <f>#REF!</f>
        <v>#REF!</v>
      </c>
      <c r="AC8" s="74"/>
    </row>
    <row r="9" spans="1:33" ht="12.75" customHeight="1">
      <c r="A9" s="154" t="s">
        <v>177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</row>
    <row r="10" spans="1:33" ht="33" customHeight="1">
      <c r="A10" s="140" t="s">
        <v>41</v>
      </c>
      <c r="B10" s="141" t="s">
        <v>81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>
        <f aca="true" t="shared" si="0" ref="AB10:AB81">AC10+AD10</f>
        <v>24965050</v>
      </c>
      <c r="AC10" s="87"/>
      <c r="AD10" s="144">
        <f>SUM(AD11:AD49)</f>
        <v>24965050</v>
      </c>
      <c r="AE10" s="144">
        <f>SUM(AE11:AE49)</f>
        <v>24965050</v>
      </c>
      <c r="AF10" s="144">
        <f>SUM(AF11:AF49)</f>
        <v>0</v>
      </c>
      <c r="AG10" s="145">
        <f>AF10/AB10*100</f>
        <v>0</v>
      </c>
    </row>
    <row r="11" spans="1:33" ht="51.75">
      <c r="A11" s="73" t="s">
        <v>27</v>
      </c>
      <c r="B11" s="108" t="s">
        <v>145</v>
      </c>
      <c r="C11" s="105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66">
        <f aca="true" t="shared" si="1" ref="AB11:AB17">AC11+AD11</f>
        <v>10000000</v>
      </c>
      <c r="AC11" s="107"/>
      <c r="AD11" s="109">
        <v>10000000</v>
      </c>
      <c r="AE11" s="94">
        <f aca="true" t="shared" si="2" ref="AE11:AE18">AD11</f>
        <v>10000000</v>
      </c>
      <c r="AF11" s="37"/>
      <c r="AG11" s="125">
        <f>AF11/AB11*100</f>
        <v>0</v>
      </c>
    </row>
    <row r="12" spans="1:33" ht="39">
      <c r="A12" s="73" t="s">
        <v>62</v>
      </c>
      <c r="B12" s="108" t="s">
        <v>148</v>
      </c>
      <c r="C12" s="105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66">
        <f t="shared" si="1"/>
        <v>10000000</v>
      </c>
      <c r="AC12" s="107"/>
      <c r="AD12" s="109">
        <v>10000000</v>
      </c>
      <c r="AE12" s="94">
        <f t="shared" si="2"/>
        <v>10000000</v>
      </c>
      <c r="AF12" s="37"/>
      <c r="AG12" s="125">
        <f aca="true" t="shared" si="3" ref="AG12:AG75">AF12/AB12*100</f>
        <v>0</v>
      </c>
    </row>
    <row r="13" spans="1:33" ht="33" customHeight="1">
      <c r="A13" s="73" t="s">
        <v>63</v>
      </c>
      <c r="B13" s="108" t="s">
        <v>142</v>
      </c>
      <c r="C13" s="105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66">
        <f t="shared" si="1"/>
        <v>350000</v>
      </c>
      <c r="AC13" s="107"/>
      <c r="AD13" s="109">
        <v>350000</v>
      </c>
      <c r="AE13" s="94">
        <f t="shared" si="2"/>
        <v>350000</v>
      </c>
      <c r="AF13" s="37"/>
      <c r="AG13" s="125">
        <f t="shared" si="3"/>
        <v>0</v>
      </c>
    </row>
    <row r="14" spans="1:33" ht="33" customHeight="1">
      <c r="A14" s="73" t="s">
        <v>64</v>
      </c>
      <c r="B14" s="108" t="s">
        <v>146</v>
      </c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66">
        <f t="shared" si="1"/>
        <v>350000</v>
      </c>
      <c r="AC14" s="107"/>
      <c r="AD14" s="109">
        <v>350000</v>
      </c>
      <c r="AE14" s="94">
        <f t="shared" si="2"/>
        <v>350000</v>
      </c>
      <c r="AF14" s="37"/>
      <c r="AG14" s="125">
        <f t="shared" si="3"/>
        <v>0</v>
      </c>
    </row>
    <row r="15" spans="1:33" ht="33" customHeight="1">
      <c r="A15" s="73" t="s">
        <v>65</v>
      </c>
      <c r="B15" s="108" t="s">
        <v>138</v>
      </c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66">
        <f t="shared" si="1"/>
        <v>800000</v>
      </c>
      <c r="AC15" s="107"/>
      <c r="AD15" s="109">
        <v>800000</v>
      </c>
      <c r="AE15" s="94">
        <f t="shared" si="2"/>
        <v>800000</v>
      </c>
      <c r="AF15" s="37"/>
      <c r="AG15" s="125">
        <f t="shared" si="3"/>
        <v>0</v>
      </c>
    </row>
    <row r="16" spans="1:33" ht="33" customHeight="1">
      <c r="A16" s="73" t="s">
        <v>66</v>
      </c>
      <c r="B16" s="108" t="s">
        <v>147</v>
      </c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66">
        <f t="shared" si="1"/>
        <v>450000</v>
      </c>
      <c r="AC16" s="107"/>
      <c r="AD16" s="109">
        <v>450000</v>
      </c>
      <c r="AE16" s="94">
        <f t="shared" si="2"/>
        <v>450000</v>
      </c>
      <c r="AF16" s="37"/>
      <c r="AG16" s="125">
        <f t="shared" si="3"/>
        <v>0</v>
      </c>
    </row>
    <row r="17" spans="1:33" ht="33" customHeight="1">
      <c r="A17" s="73" t="s">
        <v>67</v>
      </c>
      <c r="B17" s="108" t="s">
        <v>144</v>
      </c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66">
        <f t="shared" si="1"/>
        <v>450000</v>
      </c>
      <c r="AC17" s="107"/>
      <c r="AD17" s="109">
        <v>450000</v>
      </c>
      <c r="AE17" s="94">
        <f t="shared" si="2"/>
        <v>450000</v>
      </c>
      <c r="AF17" s="37"/>
      <c r="AG17" s="125">
        <f t="shared" si="3"/>
        <v>0</v>
      </c>
    </row>
    <row r="18" spans="1:33" ht="26.25" customHeight="1">
      <c r="A18" s="73" t="s">
        <v>68</v>
      </c>
      <c r="B18" s="108" t="s">
        <v>106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6">
        <f t="shared" si="0"/>
        <v>162750</v>
      </c>
      <c r="AC18" s="67"/>
      <c r="AD18" s="109">
        <v>162750</v>
      </c>
      <c r="AE18" s="94">
        <f t="shared" si="2"/>
        <v>162750</v>
      </c>
      <c r="AF18" s="37"/>
      <c r="AG18" s="125">
        <f t="shared" si="3"/>
        <v>0</v>
      </c>
    </row>
    <row r="19" spans="1:33" ht="27" customHeight="1">
      <c r="A19" s="73" t="s">
        <v>69</v>
      </c>
      <c r="B19" s="108" t="s">
        <v>107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6">
        <f t="shared" si="0"/>
        <v>4000</v>
      </c>
      <c r="AC19" s="67"/>
      <c r="AD19" s="109">
        <v>4000</v>
      </c>
      <c r="AE19" s="94">
        <f aca="true" t="shared" si="4" ref="AE19:AE49">AD19</f>
        <v>4000</v>
      </c>
      <c r="AF19" s="37"/>
      <c r="AG19" s="125">
        <f t="shared" si="3"/>
        <v>0</v>
      </c>
    </row>
    <row r="20" spans="1:33" ht="24.75" customHeight="1">
      <c r="A20" s="73" t="s">
        <v>70</v>
      </c>
      <c r="B20" s="108" t="s">
        <v>149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6">
        <f t="shared" si="0"/>
        <v>136500</v>
      </c>
      <c r="AC20" s="67"/>
      <c r="AD20" s="109">
        <v>136500</v>
      </c>
      <c r="AE20" s="94">
        <f t="shared" si="4"/>
        <v>136500</v>
      </c>
      <c r="AF20" s="37"/>
      <c r="AG20" s="125">
        <f t="shared" si="3"/>
        <v>0</v>
      </c>
    </row>
    <row r="21" spans="1:33" ht="28.5" customHeight="1">
      <c r="A21" s="73" t="s">
        <v>71</v>
      </c>
      <c r="B21" s="108" t="s">
        <v>150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6">
        <f t="shared" si="0"/>
        <v>105000</v>
      </c>
      <c r="AC21" s="67"/>
      <c r="AD21" s="109">
        <v>105000</v>
      </c>
      <c r="AE21" s="94">
        <f t="shared" si="4"/>
        <v>105000</v>
      </c>
      <c r="AF21" s="37"/>
      <c r="AG21" s="125">
        <f t="shared" si="3"/>
        <v>0</v>
      </c>
    </row>
    <row r="22" spans="1:33" ht="24" customHeight="1">
      <c r="A22" s="73" t="s">
        <v>72</v>
      </c>
      <c r="B22" s="108" t="s">
        <v>151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6">
        <f t="shared" si="0"/>
        <v>3000</v>
      </c>
      <c r="AC22" s="67"/>
      <c r="AD22" s="109">
        <v>3000</v>
      </c>
      <c r="AE22" s="94">
        <f t="shared" si="4"/>
        <v>3000</v>
      </c>
      <c r="AF22" s="37"/>
      <c r="AG22" s="125">
        <f t="shared" si="3"/>
        <v>0</v>
      </c>
    </row>
    <row r="23" spans="1:33" ht="21.75" customHeight="1">
      <c r="A23" s="73" t="s">
        <v>82</v>
      </c>
      <c r="B23" s="108" t="s">
        <v>152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6">
        <f t="shared" si="0"/>
        <v>3000</v>
      </c>
      <c r="AC23" s="67"/>
      <c r="AD23" s="109">
        <v>3000</v>
      </c>
      <c r="AE23" s="94">
        <f t="shared" si="4"/>
        <v>3000</v>
      </c>
      <c r="AF23" s="37"/>
      <c r="AG23" s="125">
        <f t="shared" si="3"/>
        <v>0</v>
      </c>
    </row>
    <row r="24" spans="1:33" ht="25.5" customHeight="1">
      <c r="A24" s="73" t="s">
        <v>83</v>
      </c>
      <c r="B24" s="108" t="s">
        <v>153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6">
        <f t="shared" si="0"/>
        <v>2000</v>
      </c>
      <c r="AC24" s="67"/>
      <c r="AD24" s="109">
        <v>2000</v>
      </c>
      <c r="AE24" s="94">
        <f t="shared" si="4"/>
        <v>2000</v>
      </c>
      <c r="AF24" s="37"/>
      <c r="AG24" s="125">
        <f t="shared" si="3"/>
        <v>0</v>
      </c>
    </row>
    <row r="25" spans="1:33" ht="27" customHeight="1">
      <c r="A25" s="73" t="s">
        <v>84</v>
      </c>
      <c r="B25" s="108" t="s">
        <v>154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>
        <f t="shared" si="0"/>
        <v>400000</v>
      </c>
      <c r="AC25" s="67"/>
      <c r="AD25" s="109">
        <v>400000</v>
      </c>
      <c r="AE25" s="94">
        <f t="shared" si="4"/>
        <v>400000</v>
      </c>
      <c r="AF25" s="37"/>
      <c r="AG25" s="125">
        <f t="shared" si="3"/>
        <v>0</v>
      </c>
    </row>
    <row r="26" spans="1:33" ht="38.25" customHeight="1">
      <c r="A26" s="73" t="s">
        <v>85</v>
      </c>
      <c r="B26" s="108" t="s">
        <v>108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6">
        <f t="shared" si="0"/>
        <v>50000</v>
      </c>
      <c r="AC26" s="67"/>
      <c r="AD26" s="109">
        <v>50000</v>
      </c>
      <c r="AE26" s="94">
        <f t="shared" si="4"/>
        <v>50000</v>
      </c>
      <c r="AF26" s="37"/>
      <c r="AG26" s="125">
        <f t="shared" si="3"/>
        <v>0</v>
      </c>
    </row>
    <row r="27" spans="1:33" ht="27.75" customHeight="1">
      <c r="A27" s="73" t="s">
        <v>86</v>
      </c>
      <c r="B27" s="108" t="s">
        <v>155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6">
        <f t="shared" si="0"/>
        <v>16000</v>
      </c>
      <c r="AC27" s="67"/>
      <c r="AD27" s="109">
        <v>16000</v>
      </c>
      <c r="AE27" s="94">
        <f t="shared" si="4"/>
        <v>16000</v>
      </c>
      <c r="AF27" s="37"/>
      <c r="AG27" s="125">
        <f t="shared" si="3"/>
        <v>0</v>
      </c>
    </row>
    <row r="28" spans="1:33" ht="29.25" customHeight="1">
      <c r="A28" s="73" t="s">
        <v>87</v>
      </c>
      <c r="B28" s="108" t="s">
        <v>156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6">
        <f t="shared" si="0"/>
        <v>16000</v>
      </c>
      <c r="AC28" s="67"/>
      <c r="AD28" s="109">
        <v>16000</v>
      </c>
      <c r="AE28" s="94">
        <f t="shared" si="4"/>
        <v>16000</v>
      </c>
      <c r="AF28" s="37"/>
      <c r="AG28" s="125">
        <f t="shared" si="3"/>
        <v>0</v>
      </c>
    </row>
    <row r="29" spans="1:33" ht="28.5" customHeight="1">
      <c r="A29" s="73" t="s">
        <v>88</v>
      </c>
      <c r="B29" s="108" t="s">
        <v>157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6">
        <f t="shared" si="0"/>
        <v>16000</v>
      </c>
      <c r="AC29" s="67"/>
      <c r="AD29" s="109">
        <v>16000</v>
      </c>
      <c r="AE29" s="94">
        <f t="shared" si="4"/>
        <v>16000</v>
      </c>
      <c r="AF29" s="37"/>
      <c r="AG29" s="125">
        <f t="shared" si="3"/>
        <v>0</v>
      </c>
    </row>
    <row r="30" spans="1:33" ht="30" customHeight="1">
      <c r="A30" s="73" t="s">
        <v>89</v>
      </c>
      <c r="B30" s="108" t="s">
        <v>158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6">
        <f t="shared" si="0"/>
        <v>16000</v>
      </c>
      <c r="AC30" s="67"/>
      <c r="AD30" s="109">
        <v>16000</v>
      </c>
      <c r="AE30" s="94">
        <f t="shared" si="4"/>
        <v>16000</v>
      </c>
      <c r="AF30" s="37"/>
      <c r="AG30" s="125">
        <f t="shared" si="3"/>
        <v>0</v>
      </c>
    </row>
    <row r="31" spans="1:33" ht="33" customHeight="1">
      <c r="A31" s="73" t="s">
        <v>90</v>
      </c>
      <c r="B31" s="108" t="s">
        <v>159</v>
      </c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6">
        <f t="shared" si="0"/>
        <v>52500</v>
      </c>
      <c r="AC31" s="67"/>
      <c r="AD31" s="109">
        <v>52500</v>
      </c>
      <c r="AE31" s="94">
        <f t="shared" si="4"/>
        <v>52500</v>
      </c>
      <c r="AF31" s="37"/>
      <c r="AG31" s="125">
        <f t="shared" si="3"/>
        <v>0</v>
      </c>
    </row>
    <row r="32" spans="1:33" ht="30.75" customHeight="1">
      <c r="A32" s="73" t="s">
        <v>91</v>
      </c>
      <c r="B32" s="108" t="s">
        <v>160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6">
        <f t="shared" si="0"/>
        <v>16000</v>
      </c>
      <c r="AC32" s="67"/>
      <c r="AD32" s="109">
        <v>16000</v>
      </c>
      <c r="AE32" s="94">
        <f t="shared" si="4"/>
        <v>16000</v>
      </c>
      <c r="AF32" s="37"/>
      <c r="AG32" s="125">
        <f t="shared" si="3"/>
        <v>0</v>
      </c>
    </row>
    <row r="33" spans="1:33" ht="29.25" customHeight="1">
      <c r="A33" s="73" t="s">
        <v>92</v>
      </c>
      <c r="B33" s="108" t="s">
        <v>161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6">
        <f t="shared" si="0"/>
        <v>63000</v>
      </c>
      <c r="AC33" s="67"/>
      <c r="AD33" s="109">
        <v>63000</v>
      </c>
      <c r="AE33" s="94">
        <f t="shared" si="4"/>
        <v>63000</v>
      </c>
      <c r="AF33" s="37"/>
      <c r="AG33" s="125">
        <f t="shared" si="3"/>
        <v>0</v>
      </c>
    </row>
    <row r="34" spans="1:33" ht="26.25" customHeight="1">
      <c r="A34" s="73" t="s">
        <v>93</v>
      </c>
      <c r="B34" s="108" t="s">
        <v>162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6">
        <f t="shared" si="0"/>
        <v>65099.99999999999</v>
      </c>
      <c r="AC34" s="67"/>
      <c r="AD34" s="109">
        <v>65099.99999999999</v>
      </c>
      <c r="AE34" s="94">
        <f t="shared" si="4"/>
        <v>65099.99999999999</v>
      </c>
      <c r="AF34" s="37"/>
      <c r="AG34" s="125">
        <f t="shared" si="3"/>
        <v>0</v>
      </c>
    </row>
    <row r="35" spans="1:33" ht="29.25" customHeight="1">
      <c r="A35" s="73" t="s">
        <v>94</v>
      </c>
      <c r="B35" s="108" t="s">
        <v>163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6">
        <f t="shared" si="0"/>
        <v>5000</v>
      </c>
      <c r="AC35" s="67"/>
      <c r="AD35" s="109">
        <v>5000</v>
      </c>
      <c r="AE35" s="94">
        <f t="shared" si="4"/>
        <v>5000</v>
      </c>
      <c r="AF35" s="37"/>
      <c r="AG35" s="125">
        <f t="shared" si="3"/>
        <v>0</v>
      </c>
    </row>
    <row r="36" spans="1:33" ht="27.75" customHeight="1">
      <c r="A36" s="73" t="s">
        <v>95</v>
      </c>
      <c r="B36" s="108" t="s">
        <v>164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6">
        <f t="shared" si="0"/>
        <v>63000</v>
      </c>
      <c r="AC36" s="67"/>
      <c r="AD36" s="109">
        <v>63000</v>
      </c>
      <c r="AE36" s="94">
        <f t="shared" si="4"/>
        <v>63000</v>
      </c>
      <c r="AF36" s="37"/>
      <c r="AG36" s="125">
        <f t="shared" si="3"/>
        <v>0</v>
      </c>
    </row>
    <row r="37" spans="1:33" ht="35.25" customHeight="1">
      <c r="A37" s="73" t="s">
        <v>96</v>
      </c>
      <c r="B37" s="108" t="s">
        <v>165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6">
        <f t="shared" si="0"/>
        <v>63000</v>
      </c>
      <c r="AC37" s="67"/>
      <c r="AD37" s="109">
        <v>63000</v>
      </c>
      <c r="AE37" s="94">
        <f t="shared" si="4"/>
        <v>63000</v>
      </c>
      <c r="AF37" s="37"/>
      <c r="AG37" s="125">
        <f t="shared" si="3"/>
        <v>0</v>
      </c>
    </row>
    <row r="38" spans="1:33" ht="27.75" customHeight="1">
      <c r="A38" s="73" t="s">
        <v>97</v>
      </c>
      <c r="B38" s="108" t="s">
        <v>109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6">
        <f t="shared" si="0"/>
        <v>66150</v>
      </c>
      <c r="AC38" s="67"/>
      <c r="AD38" s="109">
        <v>66150</v>
      </c>
      <c r="AE38" s="94">
        <f t="shared" si="4"/>
        <v>66150</v>
      </c>
      <c r="AF38" s="37"/>
      <c r="AG38" s="125">
        <f t="shared" si="3"/>
        <v>0</v>
      </c>
    </row>
    <row r="39" spans="1:33" ht="36" customHeight="1">
      <c r="A39" s="73" t="s">
        <v>98</v>
      </c>
      <c r="B39" s="108" t="s">
        <v>110</v>
      </c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6">
        <f t="shared" si="0"/>
        <v>66150</v>
      </c>
      <c r="AC39" s="67"/>
      <c r="AD39" s="109">
        <v>66150</v>
      </c>
      <c r="AE39" s="94">
        <f t="shared" si="4"/>
        <v>66150</v>
      </c>
      <c r="AF39" s="37"/>
      <c r="AG39" s="125">
        <f t="shared" si="3"/>
        <v>0</v>
      </c>
    </row>
    <row r="40" spans="1:33" ht="33" customHeight="1">
      <c r="A40" s="73" t="s">
        <v>99</v>
      </c>
      <c r="B40" s="108" t="s">
        <v>111</v>
      </c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6">
        <f t="shared" si="0"/>
        <v>65099.99999999999</v>
      </c>
      <c r="AC40" s="67"/>
      <c r="AD40" s="109">
        <v>65099.99999999999</v>
      </c>
      <c r="AE40" s="94">
        <f t="shared" si="4"/>
        <v>65099.99999999999</v>
      </c>
      <c r="AF40" s="37"/>
      <c r="AG40" s="125">
        <f t="shared" si="3"/>
        <v>0</v>
      </c>
    </row>
    <row r="41" spans="1:33" ht="27.75" customHeight="1">
      <c r="A41" s="73" t="s">
        <v>100</v>
      </c>
      <c r="B41" s="108" t="s">
        <v>112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6">
        <f t="shared" si="0"/>
        <v>110250</v>
      </c>
      <c r="AC41" s="67"/>
      <c r="AD41" s="109">
        <v>110250</v>
      </c>
      <c r="AE41" s="94">
        <f t="shared" si="4"/>
        <v>110250</v>
      </c>
      <c r="AF41" s="37"/>
      <c r="AG41" s="125">
        <f t="shared" si="3"/>
        <v>0</v>
      </c>
    </row>
    <row r="42" spans="1:33" ht="33.75" customHeight="1">
      <c r="A42" s="73" t="s">
        <v>101</v>
      </c>
      <c r="B42" s="108" t="s">
        <v>113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6">
        <f t="shared" si="0"/>
        <v>37800</v>
      </c>
      <c r="AC42" s="67"/>
      <c r="AD42" s="109">
        <v>37800</v>
      </c>
      <c r="AE42" s="94">
        <f t="shared" si="4"/>
        <v>37800</v>
      </c>
      <c r="AF42" s="37"/>
      <c r="AG42" s="125">
        <f t="shared" si="3"/>
        <v>0</v>
      </c>
    </row>
    <row r="43" spans="1:33" ht="24" customHeight="1">
      <c r="A43" s="73" t="s">
        <v>102</v>
      </c>
      <c r="B43" s="108" t="s">
        <v>166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>
        <f t="shared" si="0"/>
        <v>441000</v>
      </c>
      <c r="AC43" s="67"/>
      <c r="AD43" s="109">
        <v>441000</v>
      </c>
      <c r="AE43" s="94">
        <f t="shared" si="4"/>
        <v>441000</v>
      </c>
      <c r="AF43" s="37"/>
      <c r="AG43" s="125">
        <f t="shared" si="3"/>
        <v>0</v>
      </c>
    </row>
    <row r="44" spans="1:33" ht="33.75" customHeight="1">
      <c r="A44" s="73" t="s">
        <v>103</v>
      </c>
      <c r="B44" s="108" t="s">
        <v>167</v>
      </c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>
        <f t="shared" si="0"/>
        <v>3000</v>
      </c>
      <c r="AC44" s="67"/>
      <c r="AD44" s="109">
        <v>3000</v>
      </c>
      <c r="AE44" s="94">
        <f t="shared" si="4"/>
        <v>3000</v>
      </c>
      <c r="AF44" s="37"/>
      <c r="AG44" s="125">
        <f t="shared" si="3"/>
        <v>0</v>
      </c>
    </row>
    <row r="45" spans="1:33" ht="39" customHeight="1">
      <c r="A45" s="73" t="s">
        <v>133</v>
      </c>
      <c r="B45" s="108" t="s">
        <v>168</v>
      </c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>
        <f t="shared" si="0"/>
        <v>241750</v>
      </c>
      <c r="AC45" s="67"/>
      <c r="AD45" s="109">
        <v>241750</v>
      </c>
      <c r="AE45" s="94">
        <f t="shared" si="4"/>
        <v>241750</v>
      </c>
      <c r="AF45" s="37"/>
      <c r="AG45" s="125">
        <f t="shared" si="3"/>
        <v>0</v>
      </c>
    </row>
    <row r="46" spans="1:33" ht="39" customHeight="1">
      <c r="A46" s="73" t="s">
        <v>134</v>
      </c>
      <c r="B46" s="108" t="s">
        <v>169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>
        <f t="shared" si="0"/>
        <v>5000</v>
      </c>
      <c r="AC46" s="67"/>
      <c r="AD46" s="109">
        <v>5000</v>
      </c>
      <c r="AE46" s="94">
        <f t="shared" si="4"/>
        <v>5000</v>
      </c>
      <c r="AF46" s="37"/>
      <c r="AG46" s="125">
        <f t="shared" si="3"/>
        <v>0</v>
      </c>
    </row>
    <row r="47" spans="1:33" ht="28.5" customHeight="1">
      <c r="A47" s="73" t="s">
        <v>135</v>
      </c>
      <c r="B47" s="108" t="s">
        <v>114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>
        <f t="shared" si="0"/>
        <v>123000</v>
      </c>
      <c r="AC47" s="67"/>
      <c r="AD47" s="109">
        <v>123000</v>
      </c>
      <c r="AE47" s="94">
        <f t="shared" si="4"/>
        <v>123000</v>
      </c>
      <c r="AF47" s="37"/>
      <c r="AG47" s="125">
        <f t="shared" si="3"/>
        <v>0</v>
      </c>
    </row>
    <row r="48" spans="1:33" ht="27" customHeight="1">
      <c r="A48" s="73" t="s">
        <v>136</v>
      </c>
      <c r="B48" s="108" t="s">
        <v>115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66">
        <f t="shared" si="0"/>
        <v>123000</v>
      </c>
      <c r="AC48" s="64"/>
      <c r="AD48" s="109">
        <v>123000</v>
      </c>
      <c r="AE48" s="94">
        <f t="shared" si="4"/>
        <v>123000</v>
      </c>
      <c r="AF48" s="37"/>
      <c r="AG48" s="125">
        <f t="shared" si="3"/>
        <v>0</v>
      </c>
    </row>
    <row r="49" spans="1:33" ht="24.75" customHeight="1">
      <c r="A49" s="73" t="s">
        <v>137</v>
      </c>
      <c r="B49" s="108" t="s">
        <v>116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66">
        <f t="shared" si="0"/>
        <v>25000</v>
      </c>
      <c r="AC49" s="75"/>
      <c r="AD49" s="109">
        <v>25000</v>
      </c>
      <c r="AE49" s="94">
        <f t="shared" si="4"/>
        <v>25000</v>
      </c>
      <c r="AF49" s="37"/>
      <c r="AG49" s="125">
        <f t="shared" si="3"/>
        <v>0</v>
      </c>
    </row>
    <row r="50" spans="1:33" ht="42.75" customHeight="1">
      <c r="A50" s="86" t="s">
        <v>39</v>
      </c>
      <c r="B50" s="100" t="s">
        <v>119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54">
        <f>AB51</f>
        <v>10000000</v>
      </c>
      <c r="AC50" s="102"/>
      <c r="AD50" s="103">
        <f>AD51</f>
        <v>10000000</v>
      </c>
      <c r="AE50" s="88">
        <f>AE51</f>
        <v>10000000</v>
      </c>
      <c r="AF50" s="123"/>
      <c r="AG50" s="126">
        <f t="shared" si="3"/>
        <v>0</v>
      </c>
    </row>
    <row r="51" spans="1:33" ht="51.75">
      <c r="A51" s="99" t="s">
        <v>54</v>
      </c>
      <c r="B51" s="108" t="s">
        <v>170</v>
      </c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66">
        <f>AD51</f>
        <v>10000000</v>
      </c>
      <c r="AC51" s="75"/>
      <c r="AD51" s="76">
        <v>10000000</v>
      </c>
      <c r="AE51" s="76">
        <f>AD51</f>
        <v>10000000</v>
      </c>
      <c r="AF51" s="37"/>
      <c r="AG51" s="125">
        <f t="shared" si="3"/>
        <v>0</v>
      </c>
    </row>
    <row r="52" spans="1:33" s="3" customFormat="1" ht="30.75" customHeight="1">
      <c r="A52" s="95" t="s">
        <v>40</v>
      </c>
      <c r="B52" s="96" t="s">
        <v>37</v>
      </c>
      <c r="C52" s="60">
        <f aca="true" t="shared" si="5" ref="C52:AA52">C53+C59+C67+C71+C77+C81+C84+C88+C90+C93+C94+C97</f>
        <v>8274352</v>
      </c>
      <c r="D52" s="60">
        <f t="shared" si="5"/>
        <v>8274352</v>
      </c>
      <c r="E52" s="60">
        <f t="shared" si="5"/>
        <v>8274352</v>
      </c>
      <c r="F52" s="60">
        <f t="shared" si="5"/>
        <v>8274352</v>
      </c>
      <c r="G52" s="60">
        <f t="shared" si="5"/>
        <v>8274352</v>
      </c>
      <c r="H52" s="60">
        <f t="shared" si="5"/>
        <v>8274352</v>
      </c>
      <c r="I52" s="60">
        <f t="shared" si="5"/>
        <v>8274352</v>
      </c>
      <c r="J52" s="60">
        <f t="shared" si="5"/>
        <v>8274352</v>
      </c>
      <c r="K52" s="60">
        <f t="shared" si="5"/>
        <v>8274352</v>
      </c>
      <c r="L52" s="60">
        <f t="shared" si="5"/>
        <v>8274352</v>
      </c>
      <c r="M52" s="60">
        <f t="shared" si="5"/>
        <v>8274352</v>
      </c>
      <c r="N52" s="60">
        <f t="shared" si="5"/>
        <v>8274352</v>
      </c>
      <c r="O52" s="60">
        <f t="shared" si="5"/>
        <v>8274352</v>
      </c>
      <c r="P52" s="60">
        <f t="shared" si="5"/>
        <v>8274352</v>
      </c>
      <c r="Q52" s="60">
        <f t="shared" si="5"/>
        <v>8274352</v>
      </c>
      <c r="R52" s="60">
        <f t="shared" si="5"/>
        <v>8274352</v>
      </c>
      <c r="S52" s="60">
        <f t="shared" si="5"/>
        <v>8274352</v>
      </c>
      <c r="T52" s="60">
        <f t="shared" si="5"/>
        <v>8274352</v>
      </c>
      <c r="U52" s="60">
        <f t="shared" si="5"/>
        <v>8274352</v>
      </c>
      <c r="V52" s="60">
        <f t="shared" si="5"/>
        <v>8274352</v>
      </c>
      <c r="W52" s="60">
        <f t="shared" si="5"/>
        <v>8274352</v>
      </c>
      <c r="X52" s="60">
        <f t="shared" si="5"/>
        <v>8274352</v>
      </c>
      <c r="Y52" s="60">
        <f t="shared" si="5"/>
        <v>8274352</v>
      </c>
      <c r="Z52" s="60">
        <f t="shared" si="5"/>
        <v>8274352</v>
      </c>
      <c r="AA52" s="60">
        <f t="shared" si="5"/>
        <v>8274352</v>
      </c>
      <c r="AB52" s="60">
        <f t="shared" si="0"/>
        <v>81884694.88</v>
      </c>
      <c r="AC52" s="60">
        <f>AC53+AC59+AC67+AC71+AC77+AC81+AC84+AC88+AC90+AC93+AC94+AC97</f>
        <v>81884694.88</v>
      </c>
      <c r="AD52" s="97"/>
      <c r="AE52" s="60"/>
      <c r="AF52" s="60">
        <f>AF53+AF59+AF67+AF71+AF77+AF81+AF84+AF88+AF90+AF93+AF94+AF97</f>
        <v>10952508.53</v>
      </c>
      <c r="AG52" s="126">
        <f t="shared" si="3"/>
        <v>13.37552584893994</v>
      </c>
    </row>
    <row r="53" spans="1:33" ht="38.25" customHeight="1">
      <c r="A53" s="27" t="s">
        <v>15</v>
      </c>
      <c r="B53" s="29" t="s">
        <v>55</v>
      </c>
      <c r="C53" s="14">
        <f aca="true" t="shared" si="6" ref="C53:AA53">C54+C55+C56+C57+C58</f>
        <v>0</v>
      </c>
      <c r="D53" s="14">
        <f t="shared" si="6"/>
        <v>0</v>
      </c>
      <c r="E53" s="14">
        <f t="shared" si="6"/>
        <v>0</v>
      </c>
      <c r="F53" s="14">
        <f t="shared" si="6"/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  <c r="O53" s="14">
        <f t="shared" si="6"/>
        <v>0</v>
      </c>
      <c r="P53" s="14">
        <f t="shared" si="6"/>
        <v>0</v>
      </c>
      <c r="Q53" s="14">
        <f t="shared" si="6"/>
        <v>0</v>
      </c>
      <c r="R53" s="14">
        <f t="shared" si="6"/>
        <v>0</v>
      </c>
      <c r="S53" s="14">
        <f t="shared" si="6"/>
        <v>0</v>
      </c>
      <c r="T53" s="14">
        <f t="shared" si="6"/>
        <v>0</v>
      </c>
      <c r="U53" s="14">
        <f t="shared" si="6"/>
        <v>0</v>
      </c>
      <c r="V53" s="14">
        <f t="shared" si="6"/>
        <v>0</v>
      </c>
      <c r="W53" s="14">
        <f t="shared" si="6"/>
        <v>0</v>
      </c>
      <c r="X53" s="14">
        <f t="shared" si="6"/>
        <v>0</v>
      </c>
      <c r="Y53" s="14">
        <f t="shared" si="6"/>
        <v>0</v>
      </c>
      <c r="Z53" s="14">
        <f t="shared" si="6"/>
        <v>0</v>
      </c>
      <c r="AA53" s="14">
        <f t="shared" si="6"/>
        <v>0</v>
      </c>
      <c r="AB53" s="38">
        <f t="shared" si="0"/>
        <v>21186294</v>
      </c>
      <c r="AC53" s="14">
        <f>AC54+AC55+AC56+AC57+AC58</f>
        <v>21186294</v>
      </c>
      <c r="AD53" s="68"/>
      <c r="AE53" s="14"/>
      <c r="AF53" s="14">
        <f>AF54+AF55+AF56+AF57+AF58</f>
        <v>3893464.86</v>
      </c>
      <c r="AG53" s="128">
        <f t="shared" si="3"/>
        <v>18.37728136879437</v>
      </c>
    </row>
    <row r="54" spans="1:33" ht="25.5">
      <c r="A54" s="10"/>
      <c r="B54" s="22" t="s">
        <v>77</v>
      </c>
      <c r="AB54" s="45">
        <f t="shared" si="0"/>
        <v>5144038</v>
      </c>
      <c r="AC54" s="20">
        <f>5144038</f>
        <v>5144038</v>
      </c>
      <c r="AD54" s="68"/>
      <c r="AE54" s="20"/>
      <c r="AF54" s="129">
        <f>324175+336167+149658</f>
        <v>810000</v>
      </c>
      <c r="AG54" s="125">
        <f t="shared" si="3"/>
        <v>15.746384455169265</v>
      </c>
    </row>
    <row r="55" spans="1:33" ht="13.5">
      <c r="A55" s="10"/>
      <c r="B55" s="26" t="s">
        <v>25</v>
      </c>
      <c r="AB55" s="45">
        <f t="shared" si="0"/>
        <v>12422833</v>
      </c>
      <c r="AC55" s="15">
        <v>12422833</v>
      </c>
      <c r="AD55" s="68"/>
      <c r="AE55" s="15"/>
      <c r="AF55" s="133">
        <v>2603768.82</v>
      </c>
      <c r="AG55" s="125">
        <f t="shared" si="3"/>
        <v>20.959541354214455</v>
      </c>
    </row>
    <row r="56" spans="1:33" ht="25.5">
      <c r="A56" s="10"/>
      <c r="B56" s="22" t="s">
        <v>78</v>
      </c>
      <c r="AB56" s="45">
        <f t="shared" si="0"/>
        <v>870700</v>
      </c>
      <c r="AC56" s="20">
        <v>870700</v>
      </c>
      <c r="AD56" s="68"/>
      <c r="AE56" s="20"/>
      <c r="AF56" s="129">
        <f>30677+35118+29145+31188+40136.16</f>
        <v>166264.16</v>
      </c>
      <c r="AG56" s="125">
        <f t="shared" si="3"/>
        <v>19.095458826231766</v>
      </c>
    </row>
    <row r="57" spans="1:33" ht="25.5">
      <c r="A57" s="10"/>
      <c r="B57" s="22" t="s">
        <v>118</v>
      </c>
      <c r="D57" s="12"/>
      <c r="AB57" s="45">
        <f t="shared" si="0"/>
        <v>1590100</v>
      </c>
      <c r="AC57" s="20">
        <f>1590099+1</f>
        <v>1590100</v>
      </c>
      <c r="AD57" s="68"/>
      <c r="AE57" s="20"/>
      <c r="AF57" s="129">
        <f>45438.97+44255.69+37484.28+40935.59+44353.81</f>
        <v>212468.34</v>
      </c>
      <c r="AG57" s="125">
        <f t="shared" si="3"/>
        <v>13.361948305138041</v>
      </c>
    </row>
    <row r="58" spans="1:33" ht="13.5">
      <c r="A58" s="10"/>
      <c r="B58" s="26" t="s">
        <v>7</v>
      </c>
      <c r="AB58" s="47">
        <f t="shared" si="0"/>
        <v>1158623</v>
      </c>
      <c r="AC58" s="46">
        <v>1158623</v>
      </c>
      <c r="AD58" s="68"/>
      <c r="AE58" s="46"/>
      <c r="AF58" s="129">
        <v>100963.54</v>
      </c>
      <c r="AG58" s="125">
        <f t="shared" si="3"/>
        <v>8.714097683198071</v>
      </c>
    </row>
    <row r="59" spans="1:33" ht="25.5">
      <c r="A59" s="27" t="s">
        <v>120</v>
      </c>
      <c r="B59" s="21" t="s">
        <v>28</v>
      </c>
      <c r="C59" s="19">
        <f aca="true" t="shared" si="7" ref="C59:AA59">SUM(C60:C64)</f>
        <v>3339004</v>
      </c>
      <c r="D59" s="19">
        <f t="shared" si="7"/>
        <v>3339004</v>
      </c>
      <c r="E59" s="19">
        <f t="shared" si="7"/>
        <v>3339004</v>
      </c>
      <c r="F59" s="19">
        <f t="shared" si="7"/>
        <v>3339004</v>
      </c>
      <c r="G59" s="19">
        <f t="shared" si="7"/>
        <v>3339004</v>
      </c>
      <c r="H59" s="19">
        <f t="shared" si="7"/>
        <v>3339004</v>
      </c>
      <c r="I59" s="19">
        <f t="shared" si="7"/>
        <v>3339004</v>
      </c>
      <c r="J59" s="19">
        <f t="shared" si="7"/>
        <v>3339004</v>
      </c>
      <c r="K59" s="19">
        <f t="shared" si="7"/>
        <v>3339004</v>
      </c>
      <c r="L59" s="19">
        <f t="shared" si="7"/>
        <v>3339004</v>
      </c>
      <c r="M59" s="19">
        <f t="shared" si="7"/>
        <v>3339004</v>
      </c>
      <c r="N59" s="19">
        <f t="shared" si="7"/>
        <v>3339004</v>
      </c>
      <c r="O59" s="19">
        <f t="shared" si="7"/>
        <v>3339004</v>
      </c>
      <c r="P59" s="19">
        <f t="shared" si="7"/>
        <v>3339004</v>
      </c>
      <c r="Q59" s="19">
        <f t="shared" si="7"/>
        <v>3339004</v>
      </c>
      <c r="R59" s="19">
        <f t="shared" si="7"/>
        <v>3339004</v>
      </c>
      <c r="S59" s="19">
        <f t="shared" si="7"/>
        <v>3339004</v>
      </c>
      <c r="T59" s="19">
        <f t="shared" si="7"/>
        <v>3339004</v>
      </c>
      <c r="U59" s="19">
        <f t="shared" si="7"/>
        <v>3339004</v>
      </c>
      <c r="V59" s="19">
        <f t="shared" si="7"/>
        <v>3339004</v>
      </c>
      <c r="W59" s="19">
        <f t="shared" si="7"/>
        <v>3339004</v>
      </c>
      <c r="X59" s="19">
        <f t="shared" si="7"/>
        <v>3339004</v>
      </c>
      <c r="Y59" s="19">
        <f t="shared" si="7"/>
        <v>3339004</v>
      </c>
      <c r="Z59" s="19">
        <f t="shared" si="7"/>
        <v>3339004</v>
      </c>
      <c r="AA59" s="19">
        <f t="shared" si="7"/>
        <v>3339004</v>
      </c>
      <c r="AB59" s="39">
        <f t="shared" si="0"/>
        <v>11779154</v>
      </c>
      <c r="AC59" s="19">
        <f>SUM(AC60:AC66)</f>
        <v>11779154</v>
      </c>
      <c r="AD59" s="68"/>
      <c r="AE59" s="19"/>
      <c r="AF59" s="19">
        <f>SUM(AF60:AF66)</f>
        <v>2164438</v>
      </c>
      <c r="AG59" s="128">
        <f t="shared" si="3"/>
        <v>18.375156653864956</v>
      </c>
    </row>
    <row r="60" spans="1:33" ht="13.5">
      <c r="A60" s="11"/>
      <c r="B60" s="26" t="s">
        <v>8</v>
      </c>
      <c r="C60" s="20">
        <v>2669004</v>
      </c>
      <c r="D60" s="20">
        <v>2669004</v>
      </c>
      <c r="E60" s="20">
        <v>2669004</v>
      </c>
      <c r="F60" s="20">
        <v>2669004</v>
      </c>
      <c r="G60" s="20">
        <v>2669004</v>
      </c>
      <c r="H60" s="20">
        <v>2669004</v>
      </c>
      <c r="I60" s="20">
        <v>2669004</v>
      </c>
      <c r="J60" s="20">
        <v>2669004</v>
      </c>
      <c r="K60" s="20">
        <v>2669004</v>
      </c>
      <c r="L60" s="20">
        <v>2669004</v>
      </c>
      <c r="M60" s="20">
        <v>2669004</v>
      </c>
      <c r="N60" s="20">
        <v>2669004</v>
      </c>
      <c r="O60" s="20">
        <v>2669004</v>
      </c>
      <c r="P60" s="20">
        <v>2669004</v>
      </c>
      <c r="Q60" s="20">
        <v>2669004</v>
      </c>
      <c r="R60" s="20">
        <v>2669004</v>
      </c>
      <c r="S60" s="20">
        <v>2669004</v>
      </c>
      <c r="T60" s="20">
        <v>2669004</v>
      </c>
      <c r="U60" s="20">
        <v>2669004</v>
      </c>
      <c r="V60" s="20">
        <v>2669004</v>
      </c>
      <c r="W60" s="20">
        <v>2669004</v>
      </c>
      <c r="X60" s="20">
        <v>2669004</v>
      </c>
      <c r="Y60" s="20">
        <v>2669004</v>
      </c>
      <c r="Z60" s="20">
        <v>2669004</v>
      </c>
      <c r="AA60" s="20">
        <v>2669004</v>
      </c>
      <c r="AB60" s="20">
        <f t="shared" si="0"/>
        <v>3769004</v>
      </c>
      <c r="AC60" s="20">
        <f>2669004+1100000</f>
        <v>3769004</v>
      </c>
      <c r="AD60" s="68"/>
      <c r="AE60" s="20"/>
      <c r="AF60" s="133">
        <v>159420</v>
      </c>
      <c r="AG60" s="125">
        <f t="shared" si="3"/>
        <v>4.22976468053629</v>
      </c>
    </row>
    <row r="61" spans="1:33" ht="13.5">
      <c r="A61" s="11"/>
      <c r="B61" s="22" t="s">
        <v>46</v>
      </c>
      <c r="C61" s="20">
        <v>120000</v>
      </c>
      <c r="D61" s="20">
        <v>120000</v>
      </c>
      <c r="E61" s="20">
        <v>120000</v>
      </c>
      <c r="F61" s="20">
        <v>120000</v>
      </c>
      <c r="G61" s="20">
        <v>120000</v>
      </c>
      <c r="H61" s="20">
        <v>120000</v>
      </c>
      <c r="I61" s="20">
        <v>120000</v>
      </c>
      <c r="J61" s="20">
        <v>120000</v>
      </c>
      <c r="K61" s="20">
        <v>120000</v>
      </c>
      <c r="L61" s="20">
        <v>120000</v>
      </c>
      <c r="M61" s="20">
        <v>120000</v>
      </c>
      <c r="N61" s="20">
        <v>120000</v>
      </c>
      <c r="O61" s="20">
        <v>120000</v>
      </c>
      <c r="P61" s="20">
        <v>120000</v>
      </c>
      <c r="Q61" s="20">
        <v>120000</v>
      </c>
      <c r="R61" s="20">
        <v>120000</v>
      </c>
      <c r="S61" s="20">
        <v>120000</v>
      </c>
      <c r="T61" s="20">
        <v>120000</v>
      </c>
      <c r="U61" s="20">
        <v>120000</v>
      </c>
      <c r="V61" s="20">
        <v>120000</v>
      </c>
      <c r="W61" s="20">
        <v>120000</v>
      </c>
      <c r="X61" s="20">
        <v>120000</v>
      </c>
      <c r="Y61" s="20">
        <v>120000</v>
      </c>
      <c r="Z61" s="20">
        <v>120000</v>
      </c>
      <c r="AA61" s="20">
        <v>120000</v>
      </c>
      <c r="AB61" s="20">
        <f t="shared" si="0"/>
        <v>120000</v>
      </c>
      <c r="AC61" s="20">
        <v>120000</v>
      </c>
      <c r="AD61" s="68"/>
      <c r="AE61" s="20"/>
      <c r="AF61" s="133">
        <v>119988</v>
      </c>
      <c r="AG61" s="125">
        <f t="shared" si="3"/>
        <v>99.99</v>
      </c>
    </row>
    <row r="62" spans="1:33" ht="13.5">
      <c r="A62" s="11"/>
      <c r="B62" s="22" t="s">
        <v>50</v>
      </c>
      <c r="C62" s="20">
        <v>250000</v>
      </c>
      <c r="D62" s="20">
        <v>250000</v>
      </c>
      <c r="E62" s="20">
        <v>250000</v>
      </c>
      <c r="F62" s="20">
        <v>250000</v>
      </c>
      <c r="G62" s="20">
        <v>250000</v>
      </c>
      <c r="H62" s="20">
        <v>250000</v>
      </c>
      <c r="I62" s="20">
        <v>250000</v>
      </c>
      <c r="J62" s="20">
        <v>250000</v>
      </c>
      <c r="K62" s="20">
        <v>250000</v>
      </c>
      <c r="L62" s="20">
        <v>250000</v>
      </c>
      <c r="M62" s="20">
        <v>250000</v>
      </c>
      <c r="N62" s="20">
        <v>250000</v>
      </c>
      <c r="O62" s="20">
        <v>250000</v>
      </c>
      <c r="P62" s="20">
        <v>250000</v>
      </c>
      <c r="Q62" s="20">
        <v>250000</v>
      </c>
      <c r="R62" s="20">
        <v>250000</v>
      </c>
      <c r="S62" s="20">
        <v>250000</v>
      </c>
      <c r="T62" s="20">
        <v>250000</v>
      </c>
      <c r="U62" s="20">
        <v>250000</v>
      </c>
      <c r="V62" s="20">
        <v>250000</v>
      </c>
      <c r="W62" s="20">
        <v>250000</v>
      </c>
      <c r="X62" s="20">
        <v>250000</v>
      </c>
      <c r="Y62" s="20">
        <v>250000</v>
      </c>
      <c r="Z62" s="20">
        <v>250000</v>
      </c>
      <c r="AA62" s="20">
        <v>250000</v>
      </c>
      <c r="AB62" s="20">
        <f t="shared" si="0"/>
        <v>950000</v>
      </c>
      <c r="AC62" s="20">
        <f>250000+700000</f>
        <v>950000</v>
      </c>
      <c r="AD62" s="68"/>
      <c r="AE62" s="20"/>
      <c r="AF62" s="135"/>
      <c r="AG62" s="125">
        <f t="shared" si="3"/>
        <v>0</v>
      </c>
    </row>
    <row r="63" spans="1:33" ht="13.5">
      <c r="A63" s="11"/>
      <c r="B63" s="26" t="s">
        <v>9</v>
      </c>
      <c r="C63" s="20">
        <v>300000</v>
      </c>
      <c r="D63" s="20">
        <v>300000</v>
      </c>
      <c r="E63" s="20">
        <v>300000</v>
      </c>
      <c r="F63" s="20">
        <v>300000</v>
      </c>
      <c r="G63" s="20">
        <v>300000</v>
      </c>
      <c r="H63" s="20">
        <v>300000</v>
      </c>
      <c r="I63" s="20">
        <v>300000</v>
      </c>
      <c r="J63" s="20">
        <v>300000</v>
      </c>
      <c r="K63" s="20">
        <v>300000</v>
      </c>
      <c r="L63" s="20">
        <v>300000</v>
      </c>
      <c r="M63" s="20">
        <v>300000</v>
      </c>
      <c r="N63" s="20">
        <v>300000</v>
      </c>
      <c r="O63" s="20">
        <v>300000</v>
      </c>
      <c r="P63" s="20">
        <v>300000</v>
      </c>
      <c r="Q63" s="20">
        <v>300000</v>
      </c>
      <c r="R63" s="20">
        <v>300000</v>
      </c>
      <c r="S63" s="20">
        <v>300000</v>
      </c>
      <c r="T63" s="20">
        <v>300000</v>
      </c>
      <c r="U63" s="20">
        <v>300000</v>
      </c>
      <c r="V63" s="20">
        <v>300000</v>
      </c>
      <c r="W63" s="20">
        <v>300000</v>
      </c>
      <c r="X63" s="20">
        <v>300000</v>
      </c>
      <c r="Y63" s="20">
        <v>300000</v>
      </c>
      <c r="Z63" s="20">
        <v>300000</v>
      </c>
      <c r="AA63" s="20">
        <v>300000</v>
      </c>
      <c r="AB63" s="20">
        <f t="shared" si="0"/>
        <v>400000</v>
      </c>
      <c r="AC63" s="20">
        <f>300000+100000</f>
        <v>400000</v>
      </c>
      <c r="AD63" s="68"/>
      <c r="AE63" s="20"/>
      <c r="AF63" s="135"/>
      <c r="AG63" s="125">
        <f t="shared" si="3"/>
        <v>0</v>
      </c>
    </row>
    <row r="64" spans="1:33" ht="43.5" customHeight="1">
      <c r="A64" s="11"/>
      <c r="B64" s="26" t="s">
        <v>10</v>
      </c>
      <c r="AB64" s="20">
        <f t="shared" si="0"/>
        <v>4440150</v>
      </c>
      <c r="AC64" s="20">
        <f>3940150+500000</f>
        <v>4440150</v>
      </c>
      <c r="AD64" s="68"/>
      <c r="AE64" s="20"/>
      <c r="AF64" s="129">
        <f>334500+599412+766710+184408</f>
        <v>1885030</v>
      </c>
      <c r="AG64" s="125">
        <f t="shared" si="3"/>
        <v>42.454196367239845</v>
      </c>
    </row>
    <row r="65" spans="1:33" ht="13.5">
      <c r="A65" s="11"/>
      <c r="B65" s="22" t="s">
        <v>172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20">
        <f>AC65</f>
        <v>100000</v>
      </c>
      <c r="AC65" s="20">
        <v>100000</v>
      </c>
      <c r="AD65" s="68"/>
      <c r="AE65" s="20"/>
      <c r="AF65" s="37"/>
      <c r="AG65" s="125">
        <f t="shared" si="3"/>
        <v>0</v>
      </c>
    </row>
    <row r="66" spans="1:33" ht="25.5">
      <c r="A66" s="11"/>
      <c r="B66" s="22" t="s">
        <v>59</v>
      </c>
      <c r="AB66" s="20">
        <f t="shared" si="0"/>
        <v>2000000</v>
      </c>
      <c r="AC66" s="20">
        <v>2000000</v>
      </c>
      <c r="AD66" s="68"/>
      <c r="AE66" s="20"/>
      <c r="AF66" s="37"/>
      <c r="AG66" s="125">
        <f t="shared" si="3"/>
        <v>0</v>
      </c>
    </row>
    <row r="67" spans="1:33" ht="25.5" customHeight="1">
      <c r="A67" s="27" t="s">
        <v>121</v>
      </c>
      <c r="B67" s="21" t="s">
        <v>29</v>
      </c>
      <c r="C67" s="19">
        <f aca="true" t="shared" si="8" ref="C67:AA67">SUM(C68:C70)</f>
        <v>0</v>
      </c>
      <c r="D67" s="19">
        <f t="shared" si="8"/>
        <v>0</v>
      </c>
      <c r="E67" s="19">
        <f t="shared" si="8"/>
        <v>0</v>
      </c>
      <c r="F67" s="19">
        <f t="shared" si="8"/>
        <v>0</v>
      </c>
      <c r="G67" s="19">
        <f t="shared" si="8"/>
        <v>0</v>
      </c>
      <c r="H67" s="19">
        <f t="shared" si="8"/>
        <v>0</v>
      </c>
      <c r="I67" s="19">
        <f t="shared" si="8"/>
        <v>0</v>
      </c>
      <c r="J67" s="19">
        <f t="shared" si="8"/>
        <v>0</v>
      </c>
      <c r="K67" s="19">
        <f t="shared" si="8"/>
        <v>0</v>
      </c>
      <c r="L67" s="19">
        <f t="shared" si="8"/>
        <v>0</v>
      </c>
      <c r="M67" s="19">
        <f t="shared" si="8"/>
        <v>0</v>
      </c>
      <c r="N67" s="19">
        <f t="shared" si="8"/>
        <v>0</v>
      </c>
      <c r="O67" s="19">
        <f t="shared" si="8"/>
        <v>0</v>
      </c>
      <c r="P67" s="19">
        <f t="shared" si="8"/>
        <v>0</v>
      </c>
      <c r="Q67" s="19">
        <f t="shared" si="8"/>
        <v>0</v>
      </c>
      <c r="R67" s="19">
        <f t="shared" si="8"/>
        <v>0</v>
      </c>
      <c r="S67" s="19">
        <f t="shared" si="8"/>
        <v>0</v>
      </c>
      <c r="T67" s="19">
        <f t="shared" si="8"/>
        <v>0</v>
      </c>
      <c r="U67" s="19">
        <f t="shared" si="8"/>
        <v>0</v>
      </c>
      <c r="V67" s="19">
        <f t="shared" si="8"/>
        <v>0</v>
      </c>
      <c r="W67" s="19">
        <f t="shared" si="8"/>
        <v>0</v>
      </c>
      <c r="X67" s="19">
        <f t="shared" si="8"/>
        <v>0</v>
      </c>
      <c r="Y67" s="19">
        <f t="shared" si="8"/>
        <v>0</v>
      </c>
      <c r="Z67" s="19">
        <f t="shared" si="8"/>
        <v>0</v>
      </c>
      <c r="AA67" s="19">
        <f t="shared" si="8"/>
        <v>0</v>
      </c>
      <c r="AB67" s="40">
        <f t="shared" si="0"/>
        <v>1886414</v>
      </c>
      <c r="AC67" s="19">
        <f>SUM(AC68:AC70)</f>
        <v>1886414</v>
      </c>
      <c r="AD67" s="68"/>
      <c r="AE67" s="19"/>
      <c r="AF67" s="19">
        <f>SUM(AF68:AF70)</f>
        <v>0</v>
      </c>
      <c r="AG67" s="128">
        <f t="shared" si="3"/>
        <v>0</v>
      </c>
    </row>
    <row r="68" spans="1:33" ht="13.5">
      <c r="A68" s="11"/>
      <c r="B68" s="26" t="s">
        <v>17</v>
      </c>
      <c r="AB68" s="41">
        <f t="shared" si="0"/>
        <v>1374225</v>
      </c>
      <c r="AC68" s="20">
        <v>1374225</v>
      </c>
      <c r="AD68" s="68"/>
      <c r="AE68" s="20"/>
      <c r="AF68" s="37"/>
      <c r="AG68" s="125">
        <f t="shared" si="3"/>
        <v>0</v>
      </c>
    </row>
    <row r="69" spans="1:33" ht="13.5">
      <c r="A69" s="11"/>
      <c r="B69" s="26" t="s">
        <v>18</v>
      </c>
      <c r="AB69" s="41">
        <f t="shared" si="0"/>
        <v>238278</v>
      </c>
      <c r="AC69" s="20">
        <v>238278</v>
      </c>
      <c r="AD69" s="68"/>
      <c r="AE69" s="20"/>
      <c r="AF69" s="37"/>
      <c r="AG69" s="125">
        <f t="shared" si="3"/>
        <v>0</v>
      </c>
    </row>
    <row r="70" spans="1:33" ht="13.5">
      <c r="A70" s="11"/>
      <c r="B70" s="26" t="s">
        <v>19</v>
      </c>
      <c r="AB70" s="41">
        <f t="shared" si="0"/>
        <v>273911</v>
      </c>
      <c r="AC70" s="20">
        <v>273911</v>
      </c>
      <c r="AD70" s="68"/>
      <c r="AE70" s="20"/>
      <c r="AF70" s="37"/>
      <c r="AG70" s="125">
        <f t="shared" si="3"/>
        <v>0</v>
      </c>
    </row>
    <row r="71" spans="1:33" ht="13.5">
      <c r="A71" s="27" t="s">
        <v>122</v>
      </c>
      <c r="B71" s="21" t="s">
        <v>11</v>
      </c>
      <c r="C71" s="19">
        <f aca="true" t="shared" si="9" ref="C71:AA71">SUM(C72:C76)</f>
        <v>3044240</v>
      </c>
      <c r="D71" s="19">
        <f t="shared" si="9"/>
        <v>3044240</v>
      </c>
      <c r="E71" s="19">
        <f t="shared" si="9"/>
        <v>3044240</v>
      </c>
      <c r="F71" s="19">
        <f t="shared" si="9"/>
        <v>3044240</v>
      </c>
      <c r="G71" s="19">
        <f t="shared" si="9"/>
        <v>3044240</v>
      </c>
      <c r="H71" s="19">
        <f t="shared" si="9"/>
        <v>3044240</v>
      </c>
      <c r="I71" s="19">
        <f t="shared" si="9"/>
        <v>3044240</v>
      </c>
      <c r="J71" s="19">
        <f t="shared" si="9"/>
        <v>3044240</v>
      </c>
      <c r="K71" s="19">
        <f t="shared" si="9"/>
        <v>3044240</v>
      </c>
      <c r="L71" s="19">
        <f t="shared" si="9"/>
        <v>3044240</v>
      </c>
      <c r="M71" s="19">
        <f t="shared" si="9"/>
        <v>3044240</v>
      </c>
      <c r="N71" s="19">
        <f t="shared" si="9"/>
        <v>3044240</v>
      </c>
      <c r="O71" s="19">
        <f t="shared" si="9"/>
        <v>3044240</v>
      </c>
      <c r="P71" s="19">
        <f t="shared" si="9"/>
        <v>3044240</v>
      </c>
      <c r="Q71" s="19">
        <f t="shared" si="9"/>
        <v>3044240</v>
      </c>
      <c r="R71" s="19">
        <f t="shared" si="9"/>
        <v>3044240</v>
      </c>
      <c r="S71" s="19">
        <f t="shared" si="9"/>
        <v>3044240</v>
      </c>
      <c r="T71" s="19">
        <f t="shared" si="9"/>
        <v>3044240</v>
      </c>
      <c r="U71" s="19">
        <f t="shared" si="9"/>
        <v>3044240</v>
      </c>
      <c r="V71" s="19">
        <f t="shared" si="9"/>
        <v>3044240</v>
      </c>
      <c r="W71" s="19">
        <f t="shared" si="9"/>
        <v>3044240</v>
      </c>
      <c r="X71" s="19">
        <f t="shared" si="9"/>
        <v>3044240</v>
      </c>
      <c r="Y71" s="19">
        <f t="shared" si="9"/>
        <v>3044240</v>
      </c>
      <c r="Z71" s="19">
        <f t="shared" si="9"/>
        <v>3044240</v>
      </c>
      <c r="AA71" s="19">
        <f t="shared" si="9"/>
        <v>3044240</v>
      </c>
      <c r="AB71" s="40">
        <f t="shared" si="0"/>
        <v>4926436</v>
      </c>
      <c r="AC71" s="19">
        <f>SUM(AC72:AC76)</f>
        <v>4926436</v>
      </c>
      <c r="AD71" s="68"/>
      <c r="AE71" s="19"/>
      <c r="AF71" s="19">
        <f>SUM(AF72:AF76)</f>
        <v>609455.1499999999</v>
      </c>
      <c r="AG71" s="128">
        <f t="shared" si="3"/>
        <v>12.371116766766074</v>
      </c>
    </row>
    <row r="72" spans="1:33" ht="40.5" customHeight="1">
      <c r="A72" s="11"/>
      <c r="B72" s="22" t="s">
        <v>56</v>
      </c>
      <c r="C72" s="20">
        <v>3044240</v>
      </c>
      <c r="D72" s="20">
        <v>3044240</v>
      </c>
      <c r="E72" s="20">
        <v>3044240</v>
      </c>
      <c r="F72" s="20">
        <v>3044240</v>
      </c>
      <c r="G72" s="20">
        <v>3044240</v>
      </c>
      <c r="H72" s="20">
        <v>3044240</v>
      </c>
      <c r="I72" s="20">
        <v>3044240</v>
      </c>
      <c r="J72" s="20">
        <v>3044240</v>
      </c>
      <c r="K72" s="20">
        <v>3044240</v>
      </c>
      <c r="L72" s="20">
        <v>3044240</v>
      </c>
      <c r="M72" s="20">
        <v>3044240</v>
      </c>
      <c r="N72" s="20">
        <v>3044240</v>
      </c>
      <c r="O72" s="20">
        <v>3044240</v>
      </c>
      <c r="P72" s="20">
        <v>3044240</v>
      </c>
      <c r="Q72" s="20">
        <v>3044240</v>
      </c>
      <c r="R72" s="20">
        <v>3044240</v>
      </c>
      <c r="S72" s="20">
        <v>3044240</v>
      </c>
      <c r="T72" s="20">
        <v>3044240</v>
      </c>
      <c r="U72" s="20">
        <v>3044240</v>
      </c>
      <c r="V72" s="20">
        <v>3044240</v>
      </c>
      <c r="W72" s="20">
        <v>3044240</v>
      </c>
      <c r="X72" s="20">
        <v>3044240</v>
      </c>
      <c r="Y72" s="20">
        <v>3044240</v>
      </c>
      <c r="Z72" s="20">
        <v>3044240</v>
      </c>
      <c r="AA72" s="20">
        <v>3044240</v>
      </c>
      <c r="AB72" s="20">
        <f t="shared" si="0"/>
        <v>3044240</v>
      </c>
      <c r="AC72" s="20">
        <v>3044240</v>
      </c>
      <c r="AD72" s="68"/>
      <c r="AE72" s="20"/>
      <c r="AF72" s="129">
        <f>1199.4+16730+3680.6+36809.09+43199.87+7541.4+27700.1+91947.58+25513.25+3292.87+78339.79</f>
        <v>335953.94999999995</v>
      </c>
      <c r="AG72" s="125">
        <f t="shared" si="3"/>
        <v>11.035724844296112</v>
      </c>
    </row>
    <row r="73" spans="1:33" ht="13.5">
      <c r="A73" s="11"/>
      <c r="B73" s="22" t="s">
        <v>43</v>
      </c>
      <c r="AB73" s="20">
        <f t="shared" si="0"/>
        <v>500000</v>
      </c>
      <c r="AC73" s="20">
        <f>200000+50000+250000</f>
        <v>500000</v>
      </c>
      <c r="AD73" s="68"/>
      <c r="AE73" s="20"/>
      <c r="AF73" s="135"/>
      <c r="AG73" s="125">
        <f t="shared" si="3"/>
        <v>0</v>
      </c>
    </row>
    <row r="74" spans="1:33" ht="51.75">
      <c r="A74" s="11"/>
      <c r="B74" s="22" t="s">
        <v>76</v>
      </c>
      <c r="AB74" s="20">
        <f t="shared" si="0"/>
        <v>1316240</v>
      </c>
      <c r="AC74" s="20">
        <v>1316240</v>
      </c>
      <c r="AD74" s="68"/>
      <c r="AE74" s="20"/>
      <c r="AF74" s="129">
        <f>14937.5+3286.25+67768.09+13945.14+18952.7+62004+18952.7+70935.29</f>
        <v>270781.67</v>
      </c>
      <c r="AG74" s="125">
        <f t="shared" si="3"/>
        <v>20.57236294292834</v>
      </c>
    </row>
    <row r="75" spans="1:33" ht="13.5">
      <c r="A75" s="11"/>
      <c r="B75" s="26" t="s">
        <v>20</v>
      </c>
      <c r="AB75" s="20">
        <f t="shared" si="0"/>
        <v>54596</v>
      </c>
      <c r="AC75" s="20">
        <v>54596</v>
      </c>
      <c r="AD75" s="68"/>
      <c r="AE75" s="20"/>
      <c r="AF75" s="135"/>
      <c r="AG75" s="125">
        <f t="shared" si="3"/>
        <v>0</v>
      </c>
    </row>
    <row r="76" spans="1:33" ht="13.5">
      <c r="A76" s="11"/>
      <c r="B76" s="26" t="s">
        <v>21</v>
      </c>
      <c r="AB76" s="20">
        <f t="shared" si="0"/>
        <v>11360</v>
      </c>
      <c r="AC76" s="20">
        <v>11360</v>
      </c>
      <c r="AD76" s="68"/>
      <c r="AE76" s="20"/>
      <c r="AF76" s="133">
        <f>1096.45+1623.08</f>
        <v>2719.5299999999997</v>
      </c>
      <c r="AG76" s="125">
        <f aca="true" t="shared" si="10" ref="AG76:AG115">AF76/AB76*100</f>
        <v>23.93952464788732</v>
      </c>
    </row>
    <row r="77" spans="1:33" ht="13.5">
      <c r="A77" s="27" t="s">
        <v>123</v>
      </c>
      <c r="B77" s="21" t="s">
        <v>30</v>
      </c>
      <c r="C77" s="19">
        <f aca="true" t="shared" si="11" ref="C77:AA77">SUM(C78:C79)</f>
        <v>0</v>
      </c>
      <c r="D77" s="19">
        <f t="shared" si="11"/>
        <v>0</v>
      </c>
      <c r="E77" s="19">
        <f t="shared" si="11"/>
        <v>0</v>
      </c>
      <c r="F77" s="19">
        <f t="shared" si="11"/>
        <v>0</v>
      </c>
      <c r="G77" s="19">
        <f t="shared" si="11"/>
        <v>0</v>
      </c>
      <c r="H77" s="19">
        <f t="shared" si="11"/>
        <v>0</v>
      </c>
      <c r="I77" s="19">
        <f t="shared" si="11"/>
        <v>0</v>
      </c>
      <c r="J77" s="19">
        <f t="shared" si="11"/>
        <v>0</v>
      </c>
      <c r="K77" s="19">
        <f t="shared" si="11"/>
        <v>0</v>
      </c>
      <c r="L77" s="19">
        <f t="shared" si="11"/>
        <v>0</v>
      </c>
      <c r="M77" s="19">
        <f t="shared" si="11"/>
        <v>0</v>
      </c>
      <c r="N77" s="19">
        <f t="shared" si="11"/>
        <v>0</v>
      </c>
      <c r="O77" s="19">
        <f t="shared" si="11"/>
        <v>0</v>
      </c>
      <c r="P77" s="19">
        <f t="shared" si="11"/>
        <v>0</v>
      </c>
      <c r="Q77" s="19">
        <f t="shared" si="11"/>
        <v>0</v>
      </c>
      <c r="R77" s="19">
        <f t="shared" si="11"/>
        <v>0</v>
      </c>
      <c r="S77" s="19">
        <f t="shared" si="11"/>
        <v>0</v>
      </c>
      <c r="T77" s="19">
        <f t="shared" si="11"/>
        <v>0</v>
      </c>
      <c r="U77" s="19">
        <f t="shared" si="11"/>
        <v>0</v>
      </c>
      <c r="V77" s="19">
        <f t="shared" si="11"/>
        <v>0</v>
      </c>
      <c r="W77" s="19">
        <f t="shared" si="11"/>
        <v>0</v>
      </c>
      <c r="X77" s="19">
        <f t="shared" si="11"/>
        <v>0</v>
      </c>
      <c r="Y77" s="19">
        <f t="shared" si="11"/>
        <v>0</v>
      </c>
      <c r="Z77" s="19">
        <f t="shared" si="11"/>
        <v>0</v>
      </c>
      <c r="AA77" s="19">
        <f t="shared" si="11"/>
        <v>0</v>
      </c>
      <c r="AB77" s="19">
        <f t="shared" si="0"/>
        <v>22607000</v>
      </c>
      <c r="AC77" s="19">
        <f>SUM(AC78:AC80)</f>
        <v>22607000</v>
      </c>
      <c r="AD77" s="68"/>
      <c r="AE77" s="19"/>
      <c r="AF77" s="23"/>
      <c r="AG77" s="128">
        <f t="shared" si="10"/>
        <v>0</v>
      </c>
    </row>
    <row r="78" spans="1:33" ht="23.25" customHeight="1">
      <c r="A78" s="11"/>
      <c r="B78" s="22" t="s">
        <v>45</v>
      </c>
      <c r="AB78" s="42">
        <f t="shared" si="0"/>
        <v>1572000</v>
      </c>
      <c r="AC78" s="20">
        <v>1572000</v>
      </c>
      <c r="AD78" s="68"/>
      <c r="AE78" s="20"/>
      <c r="AF78" s="37"/>
      <c r="AG78" s="125">
        <f t="shared" si="10"/>
        <v>0</v>
      </c>
    </row>
    <row r="79" spans="1:33" ht="13.5" customHeight="1">
      <c r="A79" s="11"/>
      <c r="B79" s="26" t="s">
        <v>31</v>
      </c>
      <c r="AB79" s="42">
        <f t="shared" si="0"/>
        <v>1035000</v>
      </c>
      <c r="AC79" s="20">
        <v>1035000</v>
      </c>
      <c r="AD79" s="68"/>
      <c r="AE79" s="20"/>
      <c r="AF79" s="37"/>
      <c r="AG79" s="125">
        <f t="shared" si="10"/>
        <v>0</v>
      </c>
    </row>
    <row r="80" spans="1:33" ht="25.5">
      <c r="A80" s="11"/>
      <c r="B80" s="22" t="s">
        <v>60</v>
      </c>
      <c r="AB80" s="42">
        <f t="shared" si="0"/>
        <v>20000000</v>
      </c>
      <c r="AC80" s="20">
        <v>20000000</v>
      </c>
      <c r="AD80" s="68"/>
      <c r="AE80" s="20"/>
      <c r="AF80" s="37"/>
      <c r="AG80" s="125">
        <f t="shared" si="10"/>
        <v>0</v>
      </c>
    </row>
    <row r="81" spans="1:33" ht="34.5" customHeight="1">
      <c r="A81" s="27" t="s">
        <v>124</v>
      </c>
      <c r="B81" s="21" t="s">
        <v>1</v>
      </c>
      <c r="C81" s="19">
        <f aca="true" t="shared" si="12" ref="C81:AA81">SUM(C82:C83)</f>
        <v>0</v>
      </c>
      <c r="D81" s="19">
        <f t="shared" si="12"/>
        <v>0</v>
      </c>
      <c r="E81" s="19">
        <f t="shared" si="12"/>
        <v>0</v>
      </c>
      <c r="F81" s="19">
        <f t="shared" si="12"/>
        <v>0</v>
      </c>
      <c r="G81" s="19">
        <f t="shared" si="12"/>
        <v>0</v>
      </c>
      <c r="H81" s="19">
        <f t="shared" si="12"/>
        <v>0</v>
      </c>
      <c r="I81" s="19">
        <f t="shared" si="12"/>
        <v>0</v>
      </c>
      <c r="J81" s="19">
        <f t="shared" si="12"/>
        <v>0</v>
      </c>
      <c r="K81" s="19">
        <f t="shared" si="12"/>
        <v>0</v>
      </c>
      <c r="L81" s="19">
        <f t="shared" si="12"/>
        <v>0</v>
      </c>
      <c r="M81" s="19">
        <f t="shared" si="12"/>
        <v>0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19">
        <f t="shared" si="12"/>
        <v>0</v>
      </c>
      <c r="S81" s="19">
        <f t="shared" si="12"/>
        <v>0</v>
      </c>
      <c r="T81" s="19">
        <f t="shared" si="12"/>
        <v>0</v>
      </c>
      <c r="U81" s="19">
        <f t="shared" si="12"/>
        <v>0</v>
      </c>
      <c r="V81" s="19">
        <f t="shared" si="12"/>
        <v>0</v>
      </c>
      <c r="W81" s="19">
        <f t="shared" si="12"/>
        <v>0</v>
      </c>
      <c r="X81" s="19">
        <f t="shared" si="12"/>
        <v>0</v>
      </c>
      <c r="Y81" s="19">
        <f t="shared" si="12"/>
        <v>0</v>
      </c>
      <c r="Z81" s="19">
        <f t="shared" si="12"/>
        <v>0</v>
      </c>
      <c r="AA81" s="19">
        <f t="shared" si="12"/>
        <v>0</v>
      </c>
      <c r="AB81" s="19">
        <f t="shared" si="0"/>
        <v>994592.46</v>
      </c>
      <c r="AC81" s="19">
        <f>SUM(AC82:AC83)</f>
        <v>994592.46</v>
      </c>
      <c r="AD81" s="68"/>
      <c r="AE81" s="19"/>
      <c r="AF81" s="23">
        <f>AF82+AF83</f>
        <v>396515.76</v>
      </c>
      <c r="AG81" s="128">
        <f t="shared" si="10"/>
        <v>39.86715925837604</v>
      </c>
    </row>
    <row r="82" spans="1:33" ht="25.5">
      <c r="A82" s="11"/>
      <c r="B82" s="22" t="s">
        <v>32</v>
      </c>
      <c r="AB82" s="43">
        <f aca="true" t="shared" si="13" ref="AB82:AB105">AC82+AD82</f>
        <v>559092.46</v>
      </c>
      <c r="AC82" s="20">
        <f>439698+119394.46</f>
        <v>559092.46</v>
      </c>
      <c r="AD82" s="68"/>
      <c r="AE82" s="20"/>
      <c r="AF82" s="129">
        <f>80937.24+20234.31+20234.31</f>
        <v>121405.86</v>
      </c>
      <c r="AG82" s="125">
        <f t="shared" si="10"/>
        <v>21.714809031765515</v>
      </c>
    </row>
    <row r="83" spans="1:33" ht="37.5" customHeight="1">
      <c r="A83" s="11"/>
      <c r="B83" s="22" t="s">
        <v>33</v>
      </c>
      <c r="AB83" s="43">
        <f t="shared" si="13"/>
        <v>435500</v>
      </c>
      <c r="AC83" s="20">
        <f>87853+347647</f>
        <v>435500</v>
      </c>
      <c r="AD83" s="63"/>
      <c r="AE83" s="20"/>
      <c r="AF83" s="129">
        <f>165041+110068.9</f>
        <v>275109.9</v>
      </c>
      <c r="AG83" s="125">
        <f t="shared" si="10"/>
        <v>63.17104477611941</v>
      </c>
    </row>
    <row r="84" spans="1:33" ht="25.5">
      <c r="A84" s="27" t="s">
        <v>125</v>
      </c>
      <c r="B84" s="21" t="s">
        <v>36</v>
      </c>
      <c r="AB84" s="48">
        <f t="shared" si="13"/>
        <v>15813696.42</v>
      </c>
      <c r="AC84" s="19">
        <f>SUM(AC85:AC87)</f>
        <v>15813696.42</v>
      </c>
      <c r="AD84" s="74"/>
      <c r="AE84" s="19"/>
      <c r="AF84" s="23">
        <f>SUM(AF85:AF87)</f>
        <v>3241678.1100000003</v>
      </c>
      <c r="AG84" s="128">
        <f t="shared" si="10"/>
        <v>20.499180102510152</v>
      </c>
    </row>
    <row r="85" spans="1:33" ht="39">
      <c r="A85" s="11"/>
      <c r="B85" s="22" t="s">
        <v>49</v>
      </c>
      <c r="AB85" s="43">
        <f t="shared" si="13"/>
        <v>14884984.41</v>
      </c>
      <c r="AC85" s="20">
        <f>14372949+512035.41</f>
        <v>14884984.41</v>
      </c>
      <c r="AD85" s="75"/>
      <c r="AE85" s="20"/>
      <c r="AF85" s="134">
        <f>525483.78+9997.68+474474.79+66569.06+470263.05+16560.74+201823.84+169440+214667.18+263320.64+168970+27800.97+318004.38+168970</f>
        <v>3096346.1100000003</v>
      </c>
      <c r="AG85" s="125">
        <f t="shared" si="10"/>
        <v>20.801809559973872</v>
      </c>
    </row>
    <row r="86" spans="1:33" ht="36" customHeight="1">
      <c r="A86" s="11"/>
      <c r="B86" s="22" t="s">
        <v>61</v>
      </c>
      <c r="AB86" s="43">
        <f t="shared" si="13"/>
        <v>898712.01</v>
      </c>
      <c r="AC86" s="20">
        <v>898712.01</v>
      </c>
      <c r="AD86" s="64"/>
      <c r="AE86" s="20"/>
      <c r="AF86" s="134">
        <v>145332</v>
      </c>
      <c r="AG86" s="125">
        <f t="shared" si="10"/>
        <v>16.171142522063324</v>
      </c>
    </row>
    <row r="87" spans="1:33" ht="63.75" customHeight="1">
      <c r="A87" s="11"/>
      <c r="B87" s="22" t="s">
        <v>79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43">
        <f t="shared" si="13"/>
        <v>30000</v>
      </c>
      <c r="AC87" s="20">
        <v>30000</v>
      </c>
      <c r="AD87" s="77"/>
      <c r="AE87" s="20"/>
      <c r="AF87" s="129"/>
      <c r="AG87" s="125">
        <f t="shared" si="10"/>
        <v>0</v>
      </c>
    </row>
    <row r="88" spans="1:33" ht="36" customHeight="1">
      <c r="A88" s="27" t="s">
        <v>126</v>
      </c>
      <c r="B88" s="21" t="s">
        <v>12</v>
      </c>
      <c r="C88" s="19">
        <f aca="true" t="shared" si="14" ref="C88:AA88">SUM(C89:C89)</f>
        <v>130000</v>
      </c>
      <c r="D88" s="19">
        <f t="shared" si="14"/>
        <v>130000</v>
      </c>
      <c r="E88" s="19">
        <f t="shared" si="14"/>
        <v>130000</v>
      </c>
      <c r="F88" s="19">
        <f t="shared" si="14"/>
        <v>130000</v>
      </c>
      <c r="G88" s="19">
        <f t="shared" si="14"/>
        <v>130000</v>
      </c>
      <c r="H88" s="19">
        <f t="shared" si="14"/>
        <v>130000</v>
      </c>
      <c r="I88" s="19">
        <f t="shared" si="14"/>
        <v>130000</v>
      </c>
      <c r="J88" s="19">
        <f t="shared" si="14"/>
        <v>130000</v>
      </c>
      <c r="K88" s="19">
        <f t="shared" si="14"/>
        <v>130000</v>
      </c>
      <c r="L88" s="19">
        <f t="shared" si="14"/>
        <v>130000</v>
      </c>
      <c r="M88" s="19">
        <f t="shared" si="14"/>
        <v>130000</v>
      </c>
      <c r="N88" s="19">
        <f t="shared" si="14"/>
        <v>130000</v>
      </c>
      <c r="O88" s="19">
        <f t="shared" si="14"/>
        <v>130000</v>
      </c>
      <c r="P88" s="19">
        <f t="shared" si="14"/>
        <v>130000</v>
      </c>
      <c r="Q88" s="19">
        <f t="shared" si="14"/>
        <v>130000</v>
      </c>
      <c r="R88" s="19">
        <f t="shared" si="14"/>
        <v>130000</v>
      </c>
      <c r="S88" s="19">
        <f t="shared" si="14"/>
        <v>130000</v>
      </c>
      <c r="T88" s="19">
        <f t="shared" si="14"/>
        <v>130000</v>
      </c>
      <c r="U88" s="19">
        <f t="shared" si="14"/>
        <v>130000</v>
      </c>
      <c r="V88" s="19">
        <f t="shared" si="14"/>
        <v>130000</v>
      </c>
      <c r="W88" s="19">
        <f t="shared" si="14"/>
        <v>130000</v>
      </c>
      <c r="X88" s="19">
        <f t="shared" si="14"/>
        <v>130000</v>
      </c>
      <c r="Y88" s="19">
        <f t="shared" si="14"/>
        <v>130000</v>
      </c>
      <c r="Z88" s="19">
        <f t="shared" si="14"/>
        <v>130000</v>
      </c>
      <c r="AA88" s="19">
        <f t="shared" si="14"/>
        <v>130000</v>
      </c>
      <c r="AB88" s="19">
        <f t="shared" si="13"/>
        <v>130000</v>
      </c>
      <c r="AC88" s="19">
        <f>SUM(AC89:AC89)</f>
        <v>130000</v>
      </c>
      <c r="AD88" s="14"/>
      <c r="AE88" s="40"/>
      <c r="AF88" s="37"/>
      <c r="AG88" s="128">
        <f t="shared" si="10"/>
        <v>0</v>
      </c>
    </row>
    <row r="89" spans="1:33" ht="27" customHeight="1">
      <c r="A89" s="11"/>
      <c r="B89" s="26" t="s">
        <v>13</v>
      </c>
      <c r="C89" s="20">
        <v>130000</v>
      </c>
      <c r="D89" s="20">
        <v>130000</v>
      </c>
      <c r="E89" s="20">
        <v>130000</v>
      </c>
      <c r="F89" s="20">
        <v>130000</v>
      </c>
      <c r="G89" s="20">
        <v>130000</v>
      </c>
      <c r="H89" s="20">
        <v>130000</v>
      </c>
      <c r="I89" s="20">
        <v>130000</v>
      </c>
      <c r="J89" s="20">
        <v>130000</v>
      </c>
      <c r="K89" s="20">
        <v>130000</v>
      </c>
      <c r="L89" s="20">
        <v>130000</v>
      </c>
      <c r="M89" s="20">
        <v>130000</v>
      </c>
      <c r="N89" s="20">
        <v>130000</v>
      </c>
      <c r="O89" s="20">
        <v>130000</v>
      </c>
      <c r="P89" s="20">
        <v>130000</v>
      </c>
      <c r="Q89" s="20">
        <v>130000</v>
      </c>
      <c r="R89" s="20">
        <v>130000</v>
      </c>
      <c r="S89" s="20">
        <v>130000</v>
      </c>
      <c r="T89" s="20">
        <v>130000</v>
      </c>
      <c r="U89" s="20">
        <v>130000</v>
      </c>
      <c r="V89" s="20">
        <v>130000</v>
      </c>
      <c r="W89" s="20">
        <v>130000</v>
      </c>
      <c r="X89" s="20">
        <v>130000</v>
      </c>
      <c r="Y89" s="20">
        <v>130000</v>
      </c>
      <c r="Z89" s="20">
        <v>130000</v>
      </c>
      <c r="AA89" s="20">
        <v>130000</v>
      </c>
      <c r="AB89" s="20">
        <f t="shared" si="13"/>
        <v>130000</v>
      </c>
      <c r="AC89" s="20">
        <v>130000</v>
      </c>
      <c r="AD89" s="20"/>
      <c r="AE89" s="37"/>
      <c r="AF89" s="37"/>
      <c r="AG89" s="125">
        <f t="shared" si="10"/>
        <v>0</v>
      </c>
    </row>
    <row r="90" spans="1:33" ht="30.75" customHeight="1">
      <c r="A90" s="27" t="s">
        <v>127</v>
      </c>
      <c r="B90" s="21" t="s">
        <v>26</v>
      </c>
      <c r="C90" s="19">
        <f aca="true" t="shared" si="15" ref="C90:AA90">SUM(C91:C92)</f>
        <v>1410029</v>
      </c>
      <c r="D90" s="19">
        <f t="shared" si="15"/>
        <v>1410029</v>
      </c>
      <c r="E90" s="19">
        <f t="shared" si="15"/>
        <v>1410029</v>
      </c>
      <c r="F90" s="19">
        <f t="shared" si="15"/>
        <v>1410029</v>
      </c>
      <c r="G90" s="19">
        <f t="shared" si="15"/>
        <v>1410029</v>
      </c>
      <c r="H90" s="19">
        <f t="shared" si="15"/>
        <v>1410029</v>
      </c>
      <c r="I90" s="19">
        <f t="shared" si="15"/>
        <v>1410029</v>
      </c>
      <c r="J90" s="19">
        <f t="shared" si="15"/>
        <v>1410029</v>
      </c>
      <c r="K90" s="19">
        <f t="shared" si="15"/>
        <v>1410029</v>
      </c>
      <c r="L90" s="19">
        <f t="shared" si="15"/>
        <v>1410029</v>
      </c>
      <c r="M90" s="19">
        <f t="shared" si="15"/>
        <v>1410029</v>
      </c>
      <c r="N90" s="19">
        <f t="shared" si="15"/>
        <v>1410029</v>
      </c>
      <c r="O90" s="19">
        <f t="shared" si="15"/>
        <v>1410029</v>
      </c>
      <c r="P90" s="19">
        <f t="shared" si="15"/>
        <v>1410029</v>
      </c>
      <c r="Q90" s="19">
        <f t="shared" si="15"/>
        <v>1410029</v>
      </c>
      <c r="R90" s="19">
        <f t="shared" si="15"/>
        <v>1410029</v>
      </c>
      <c r="S90" s="19">
        <f t="shared" si="15"/>
        <v>1410029</v>
      </c>
      <c r="T90" s="19">
        <f t="shared" si="15"/>
        <v>1410029</v>
      </c>
      <c r="U90" s="19">
        <f t="shared" si="15"/>
        <v>1410029</v>
      </c>
      <c r="V90" s="19">
        <f t="shared" si="15"/>
        <v>1410029</v>
      </c>
      <c r="W90" s="19">
        <f t="shared" si="15"/>
        <v>1410029</v>
      </c>
      <c r="X90" s="19">
        <f t="shared" si="15"/>
        <v>1410029</v>
      </c>
      <c r="Y90" s="19">
        <f t="shared" si="15"/>
        <v>1410029</v>
      </c>
      <c r="Z90" s="19">
        <f t="shared" si="15"/>
        <v>1410029</v>
      </c>
      <c r="AA90" s="19">
        <f t="shared" si="15"/>
        <v>1410029</v>
      </c>
      <c r="AB90" s="19">
        <f t="shared" si="13"/>
        <v>2210029</v>
      </c>
      <c r="AC90" s="19">
        <f>SUM(AC91:AC92)</f>
        <v>2210029</v>
      </c>
      <c r="AD90" s="15"/>
      <c r="AE90" s="40"/>
      <c r="AF90" s="23">
        <f>SUM(AF91:AF92)</f>
        <v>603990.65</v>
      </c>
      <c r="AG90" s="125">
        <f t="shared" si="10"/>
        <v>27.32953504230035</v>
      </c>
    </row>
    <row r="91" spans="1:33" ht="13.5">
      <c r="A91" s="27"/>
      <c r="B91" s="22" t="s">
        <v>22</v>
      </c>
      <c r="C91" s="20">
        <v>1410029</v>
      </c>
      <c r="D91" s="20">
        <v>1410029</v>
      </c>
      <c r="E91" s="20">
        <v>1410029</v>
      </c>
      <c r="F91" s="20">
        <v>1410029</v>
      </c>
      <c r="G91" s="20">
        <v>1410029</v>
      </c>
      <c r="H91" s="20">
        <v>1410029</v>
      </c>
      <c r="I91" s="20">
        <v>1410029</v>
      </c>
      <c r="J91" s="20">
        <v>1410029</v>
      </c>
      <c r="K91" s="20">
        <v>1410029</v>
      </c>
      <c r="L91" s="20">
        <v>1410029</v>
      </c>
      <c r="M91" s="20">
        <v>1410029</v>
      </c>
      <c r="N91" s="20">
        <v>1410029</v>
      </c>
      <c r="O91" s="20">
        <v>1410029</v>
      </c>
      <c r="P91" s="20">
        <v>1410029</v>
      </c>
      <c r="Q91" s="20">
        <v>1410029</v>
      </c>
      <c r="R91" s="20">
        <v>1410029</v>
      </c>
      <c r="S91" s="20">
        <v>1410029</v>
      </c>
      <c r="T91" s="20">
        <v>1410029</v>
      </c>
      <c r="U91" s="20">
        <v>1410029</v>
      </c>
      <c r="V91" s="20">
        <v>1410029</v>
      </c>
      <c r="W91" s="20">
        <v>1410029</v>
      </c>
      <c r="X91" s="20">
        <v>1410029</v>
      </c>
      <c r="Y91" s="20">
        <v>1410029</v>
      </c>
      <c r="Z91" s="20">
        <v>1410029</v>
      </c>
      <c r="AA91" s="20">
        <v>1410029</v>
      </c>
      <c r="AB91" s="20">
        <f t="shared" si="13"/>
        <v>2110029</v>
      </c>
      <c r="AC91" s="20">
        <f>1410029+700000</f>
        <v>2110029</v>
      </c>
      <c r="AD91" s="20"/>
      <c r="AE91" s="37"/>
      <c r="AF91" s="130">
        <v>598673.81</v>
      </c>
      <c r="AG91" s="125">
        <f t="shared" si="10"/>
        <v>28.372776393120663</v>
      </c>
    </row>
    <row r="92" spans="1:33" ht="13.5">
      <c r="A92" s="27"/>
      <c r="B92" s="26" t="s">
        <v>2</v>
      </c>
      <c r="AB92" s="20">
        <f t="shared" si="13"/>
        <v>100000</v>
      </c>
      <c r="AC92" s="20">
        <v>100000</v>
      </c>
      <c r="AD92" s="20"/>
      <c r="AE92" s="37"/>
      <c r="AF92" s="130">
        <f>1533.37+3783.47</f>
        <v>5316.84</v>
      </c>
      <c r="AG92" s="125">
        <f t="shared" si="10"/>
        <v>5.316840000000001</v>
      </c>
    </row>
    <row r="93" spans="1:33" ht="13.5">
      <c r="A93" s="27" t="s">
        <v>128</v>
      </c>
      <c r="B93" s="21" t="s">
        <v>3</v>
      </c>
      <c r="C93" s="23">
        <v>230000</v>
      </c>
      <c r="D93" s="23">
        <v>230000</v>
      </c>
      <c r="E93" s="23">
        <v>230000</v>
      </c>
      <c r="F93" s="23">
        <v>230000</v>
      </c>
      <c r="G93" s="23">
        <v>230000</v>
      </c>
      <c r="H93" s="23">
        <v>230000</v>
      </c>
      <c r="I93" s="23">
        <v>230000</v>
      </c>
      <c r="J93" s="23">
        <v>230000</v>
      </c>
      <c r="K93" s="23">
        <v>230000</v>
      </c>
      <c r="L93" s="23">
        <v>230000</v>
      </c>
      <c r="M93" s="23">
        <v>230000</v>
      </c>
      <c r="N93" s="23">
        <v>230000</v>
      </c>
      <c r="O93" s="23">
        <v>230000</v>
      </c>
      <c r="P93" s="23">
        <v>230000</v>
      </c>
      <c r="Q93" s="23">
        <v>230000</v>
      </c>
      <c r="R93" s="23">
        <v>230000</v>
      </c>
      <c r="S93" s="23">
        <v>230000</v>
      </c>
      <c r="T93" s="23">
        <v>230000</v>
      </c>
      <c r="U93" s="23">
        <v>230000</v>
      </c>
      <c r="V93" s="23">
        <v>230000</v>
      </c>
      <c r="W93" s="23">
        <v>230000</v>
      </c>
      <c r="X93" s="23">
        <v>230000</v>
      </c>
      <c r="Y93" s="23">
        <v>230000</v>
      </c>
      <c r="Z93" s="23">
        <v>230000</v>
      </c>
      <c r="AA93" s="23">
        <v>230000</v>
      </c>
      <c r="AB93" s="23">
        <f t="shared" si="13"/>
        <v>230000</v>
      </c>
      <c r="AC93" s="23">
        <v>230000</v>
      </c>
      <c r="AD93" s="46"/>
      <c r="AE93" s="23"/>
      <c r="AF93" s="131">
        <f>13200+29766</f>
        <v>42966</v>
      </c>
      <c r="AG93" s="125">
        <f t="shared" si="10"/>
        <v>18.680869565217392</v>
      </c>
    </row>
    <row r="94" spans="1:33" ht="13.5">
      <c r="A94" s="27" t="s">
        <v>129</v>
      </c>
      <c r="B94" s="21" t="s">
        <v>14</v>
      </c>
      <c r="C94" s="23">
        <f aca="true" t="shared" si="16" ref="C94:AA94">SUM(C95:C96)</f>
        <v>118453</v>
      </c>
      <c r="D94" s="23">
        <f t="shared" si="16"/>
        <v>118453</v>
      </c>
      <c r="E94" s="23">
        <f t="shared" si="16"/>
        <v>118453</v>
      </c>
      <c r="F94" s="23">
        <f t="shared" si="16"/>
        <v>118453</v>
      </c>
      <c r="G94" s="23">
        <f t="shared" si="16"/>
        <v>118453</v>
      </c>
      <c r="H94" s="23">
        <f t="shared" si="16"/>
        <v>118453</v>
      </c>
      <c r="I94" s="23">
        <f t="shared" si="16"/>
        <v>118453</v>
      </c>
      <c r="J94" s="23">
        <f t="shared" si="16"/>
        <v>118453</v>
      </c>
      <c r="K94" s="23">
        <f t="shared" si="16"/>
        <v>118453</v>
      </c>
      <c r="L94" s="23">
        <f t="shared" si="16"/>
        <v>118453</v>
      </c>
      <c r="M94" s="23">
        <f t="shared" si="16"/>
        <v>118453</v>
      </c>
      <c r="N94" s="23">
        <f t="shared" si="16"/>
        <v>118453</v>
      </c>
      <c r="O94" s="23">
        <f t="shared" si="16"/>
        <v>118453</v>
      </c>
      <c r="P94" s="23">
        <f t="shared" si="16"/>
        <v>118453</v>
      </c>
      <c r="Q94" s="23">
        <f t="shared" si="16"/>
        <v>118453</v>
      </c>
      <c r="R94" s="23">
        <f t="shared" si="16"/>
        <v>118453</v>
      </c>
      <c r="S94" s="23">
        <f t="shared" si="16"/>
        <v>118453</v>
      </c>
      <c r="T94" s="23">
        <f t="shared" si="16"/>
        <v>118453</v>
      </c>
      <c r="U94" s="23">
        <f t="shared" si="16"/>
        <v>118453</v>
      </c>
      <c r="V94" s="23">
        <f t="shared" si="16"/>
        <v>118453</v>
      </c>
      <c r="W94" s="23">
        <f t="shared" si="16"/>
        <v>118453</v>
      </c>
      <c r="X94" s="23">
        <f t="shared" si="16"/>
        <v>118453</v>
      </c>
      <c r="Y94" s="23">
        <f t="shared" si="16"/>
        <v>118453</v>
      </c>
      <c r="Z94" s="23">
        <f t="shared" si="16"/>
        <v>118453</v>
      </c>
      <c r="AA94" s="23">
        <f t="shared" si="16"/>
        <v>118453</v>
      </c>
      <c r="AB94" s="23">
        <f t="shared" si="13"/>
        <v>118453</v>
      </c>
      <c r="AC94" s="23">
        <f>SUM(AC95:AC96)</f>
        <v>118453</v>
      </c>
      <c r="AD94" s="19"/>
      <c r="AE94" s="69"/>
      <c r="AF94" s="23"/>
      <c r="AG94" s="128">
        <f t="shared" si="10"/>
        <v>0</v>
      </c>
    </row>
    <row r="95" spans="1:33" ht="13.5">
      <c r="A95" s="27"/>
      <c r="B95" s="26" t="s">
        <v>4</v>
      </c>
      <c r="C95" s="20">
        <v>111630</v>
      </c>
      <c r="D95" s="20">
        <v>111630</v>
      </c>
      <c r="E95" s="20">
        <v>111630</v>
      </c>
      <c r="F95" s="20">
        <v>111630</v>
      </c>
      <c r="G95" s="20">
        <v>111630</v>
      </c>
      <c r="H95" s="20">
        <v>111630</v>
      </c>
      <c r="I95" s="20">
        <v>111630</v>
      </c>
      <c r="J95" s="20">
        <v>111630</v>
      </c>
      <c r="K95" s="20">
        <v>111630</v>
      </c>
      <c r="L95" s="20">
        <v>111630</v>
      </c>
      <c r="M95" s="20">
        <v>111630</v>
      </c>
      <c r="N95" s="20">
        <v>111630</v>
      </c>
      <c r="O95" s="20">
        <v>111630</v>
      </c>
      <c r="P95" s="20">
        <v>111630</v>
      </c>
      <c r="Q95" s="20">
        <v>111630</v>
      </c>
      <c r="R95" s="20">
        <v>111630</v>
      </c>
      <c r="S95" s="20">
        <v>111630</v>
      </c>
      <c r="T95" s="20">
        <v>111630</v>
      </c>
      <c r="U95" s="20">
        <v>111630</v>
      </c>
      <c r="V95" s="20">
        <v>111630</v>
      </c>
      <c r="W95" s="20">
        <v>111630</v>
      </c>
      <c r="X95" s="20">
        <v>111630</v>
      </c>
      <c r="Y95" s="20">
        <v>111630</v>
      </c>
      <c r="Z95" s="20">
        <v>111630</v>
      </c>
      <c r="AA95" s="20">
        <v>111630</v>
      </c>
      <c r="AB95" s="20">
        <f t="shared" si="13"/>
        <v>111630</v>
      </c>
      <c r="AC95" s="20">
        <v>111630</v>
      </c>
      <c r="AD95" s="20"/>
      <c r="AE95" s="37"/>
      <c r="AF95" s="37"/>
      <c r="AG95" s="125">
        <f t="shared" si="10"/>
        <v>0</v>
      </c>
    </row>
    <row r="96" spans="1:33" ht="27.75" customHeight="1">
      <c r="A96" s="27"/>
      <c r="B96" s="26" t="s">
        <v>23</v>
      </c>
      <c r="C96" s="20">
        <v>6823</v>
      </c>
      <c r="D96" s="20">
        <v>6823</v>
      </c>
      <c r="E96" s="20">
        <v>6823</v>
      </c>
      <c r="F96" s="20">
        <v>6823</v>
      </c>
      <c r="G96" s="20">
        <v>6823</v>
      </c>
      <c r="H96" s="20">
        <v>6823</v>
      </c>
      <c r="I96" s="20">
        <v>6823</v>
      </c>
      <c r="J96" s="20">
        <v>6823</v>
      </c>
      <c r="K96" s="20">
        <v>6823</v>
      </c>
      <c r="L96" s="20">
        <v>6823</v>
      </c>
      <c r="M96" s="20">
        <v>6823</v>
      </c>
      <c r="N96" s="20">
        <v>6823</v>
      </c>
      <c r="O96" s="20">
        <v>6823</v>
      </c>
      <c r="P96" s="20">
        <v>6823</v>
      </c>
      <c r="Q96" s="20">
        <v>6823</v>
      </c>
      <c r="R96" s="20">
        <v>6823</v>
      </c>
      <c r="S96" s="20">
        <v>6823</v>
      </c>
      <c r="T96" s="20">
        <v>6823</v>
      </c>
      <c r="U96" s="20">
        <v>6823</v>
      </c>
      <c r="V96" s="20">
        <v>6823</v>
      </c>
      <c r="W96" s="20">
        <v>6823</v>
      </c>
      <c r="X96" s="20">
        <v>6823</v>
      </c>
      <c r="Y96" s="20">
        <v>6823</v>
      </c>
      <c r="Z96" s="20">
        <v>6823</v>
      </c>
      <c r="AA96" s="20">
        <v>6823</v>
      </c>
      <c r="AB96" s="20">
        <f t="shared" si="13"/>
        <v>6823</v>
      </c>
      <c r="AC96" s="20">
        <v>6823</v>
      </c>
      <c r="AD96" s="20"/>
      <c r="AE96" s="37"/>
      <c r="AF96" s="37"/>
      <c r="AG96" s="125">
        <f t="shared" si="10"/>
        <v>0</v>
      </c>
    </row>
    <row r="97" spans="1:33" ht="13.5">
      <c r="A97" s="27" t="s">
        <v>130</v>
      </c>
      <c r="B97" s="21" t="s">
        <v>5</v>
      </c>
      <c r="C97" s="23">
        <f aca="true" t="shared" si="17" ref="C97:AA97">SUM(C98:C99)</f>
        <v>2626</v>
      </c>
      <c r="D97" s="23">
        <f t="shared" si="17"/>
        <v>2626</v>
      </c>
      <c r="E97" s="23">
        <f t="shared" si="17"/>
        <v>2626</v>
      </c>
      <c r="F97" s="23">
        <f t="shared" si="17"/>
        <v>2626</v>
      </c>
      <c r="G97" s="23">
        <f t="shared" si="17"/>
        <v>2626</v>
      </c>
      <c r="H97" s="23">
        <f t="shared" si="17"/>
        <v>2626</v>
      </c>
      <c r="I97" s="23">
        <f t="shared" si="17"/>
        <v>2626</v>
      </c>
      <c r="J97" s="23">
        <f t="shared" si="17"/>
        <v>2626</v>
      </c>
      <c r="K97" s="23">
        <f t="shared" si="17"/>
        <v>2626</v>
      </c>
      <c r="L97" s="23">
        <f t="shared" si="17"/>
        <v>2626</v>
      </c>
      <c r="M97" s="23">
        <f t="shared" si="17"/>
        <v>2626</v>
      </c>
      <c r="N97" s="23">
        <f t="shared" si="17"/>
        <v>2626</v>
      </c>
      <c r="O97" s="23">
        <f t="shared" si="17"/>
        <v>2626</v>
      </c>
      <c r="P97" s="23">
        <f t="shared" si="17"/>
        <v>2626</v>
      </c>
      <c r="Q97" s="23">
        <f t="shared" si="17"/>
        <v>2626</v>
      </c>
      <c r="R97" s="23">
        <f t="shared" si="17"/>
        <v>2626</v>
      </c>
      <c r="S97" s="23">
        <f t="shared" si="17"/>
        <v>2626</v>
      </c>
      <c r="T97" s="23">
        <f t="shared" si="17"/>
        <v>2626</v>
      </c>
      <c r="U97" s="23">
        <f t="shared" si="17"/>
        <v>2626</v>
      </c>
      <c r="V97" s="23">
        <f t="shared" si="17"/>
        <v>2626</v>
      </c>
      <c r="W97" s="23">
        <f t="shared" si="17"/>
        <v>2626</v>
      </c>
      <c r="X97" s="23">
        <f t="shared" si="17"/>
        <v>2626</v>
      </c>
      <c r="Y97" s="23">
        <f t="shared" si="17"/>
        <v>2626</v>
      </c>
      <c r="Z97" s="23">
        <f t="shared" si="17"/>
        <v>2626</v>
      </c>
      <c r="AA97" s="23">
        <f t="shared" si="17"/>
        <v>2626</v>
      </c>
      <c r="AB97" s="23">
        <f t="shared" si="13"/>
        <v>2626</v>
      </c>
      <c r="AC97" s="23">
        <f>SUM(AC98:AC99)</f>
        <v>2626</v>
      </c>
      <c r="AD97" s="20"/>
      <c r="AE97" s="37"/>
      <c r="AF97" s="23"/>
      <c r="AG97" s="128">
        <f t="shared" si="10"/>
        <v>0</v>
      </c>
    </row>
    <row r="98" spans="1:33" ht="13.5">
      <c r="A98" s="11"/>
      <c r="B98" s="26" t="s">
        <v>6</v>
      </c>
      <c r="C98" s="20">
        <v>2474</v>
      </c>
      <c r="D98" s="20">
        <v>2474</v>
      </c>
      <c r="E98" s="20">
        <v>2474</v>
      </c>
      <c r="F98" s="20">
        <v>2474</v>
      </c>
      <c r="G98" s="20">
        <v>2474</v>
      </c>
      <c r="H98" s="20">
        <v>2474</v>
      </c>
      <c r="I98" s="20">
        <v>2474</v>
      </c>
      <c r="J98" s="20">
        <v>2474</v>
      </c>
      <c r="K98" s="20">
        <v>2474</v>
      </c>
      <c r="L98" s="20">
        <v>2474</v>
      </c>
      <c r="M98" s="20">
        <v>2474</v>
      </c>
      <c r="N98" s="20">
        <v>2474</v>
      </c>
      <c r="O98" s="20">
        <v>2474</v>
      </c>
      <c r="P98" s="20">
        <v>2474</v>
      </c>
      <c r="Q98" s="20">
        <v>2474</v>
      </c>
      <c r="R98" s="20">
        <v>2474</v>
      </c>
      <c r="S98" s="20">
        <v>2474</v>
      </c>
      <c r="T98" s="20">
        <v>2474</v>
      </c>
      <c r="U98" s="20">
        <v>2474</v>
      </c>
      <c r="V98" s="20">
        <v>2474</v>
      </c>
      <c r="W98" s="20">
        <v>2474</v>
      </c>
      <c r="X98" s="20">
        <v>2474</v>
      </c>
      <c r="Y98" s="20">
        <v>2474</v>
      </c>
      <c r="Z98" s="20">
        <v>2474</v>
      </c>
      <c r="AA98" s="20">
        <v>2474</v>
      </c>
      <c r="AB98" s="20">
        <f t="shared" si="13"/>
        <v>2474</v>
      </c>
      <c r="AC98" s="20">
        <v>2474</v>
      </c>
      <c r="AD98" s="20"/>
      <c r="AE98" s="37"/>
      <c r="AF98" s="37"/>
      <c r="AG98" s="125">
        <f t="shared" si="10"/>
        <v>0</v>
      </c>
    </row>
    <row r="99" spans="1:33" ht="13.5">
      <c r="A99" s="11"/>
      <c r="B99" s="26" t="s">
        <v>24</v>
      </c>
      <c r="C99" s="20">
        <v>152</v>
      </c>
      <c r="D99" s="20">
        <v>152</v>
      </c>
      <c r="E99" s="20">
        <v>152</v>
      </c>
      <c r="F99" s="20">
        <v>152</v>
      </c>
      <c r="G99" s="20">
        <v>152</v>
      </c>
      <c r="H99" s="20">
        <v>152</v>
      </c>
      <c r="I99" s="20">
        <v>152</v>
      </c>
      <c r="J99" s="20">
        <v>152</v>
      </c>
      <c r="K99" s="20">
        <v>152</v>
      </c>
      <c r="L99" s="20">
        <v>152</v>
      </c>
      <c r="M99" s="20">
        <v>152</v>
      </c>
      <c r="N99" s="20">
        <v>152</v>
      </c>
      <c r="O99" s="20">
        <v>152</v>
      </c>
      <c r="P99" s="20">
        <v>152</v>
      </c>
      <c r="Q99" s="20">
        <v>152</v>
      </c>
      <c r="R99" s="20">
        <v>152</v>
      </c>
      <c r="S99" s="20">
        <v>152</v>
      </c>
      <c r="T99" s="20">
        <v>152</v>
      </c>
      <c r="U99" s="20">
        <v>152</v>
      </c>
      <c r="V99" s="20">
        <v>152</v>
      </c>
      <c r="W99" s="20">
        <v>152</v>
      </c>
      <c r="X99" s="20">
        <v>152</v>
      </c>
      <c r="Y99" s="20">
        <v>152</v>
      </c>
      <c r="Z99" s="20">
        <v>152</v>
      </c>
      <c r="AA99" s="20">
        <v>152</v>
      </c>
      <c r="AB99" s="20">
        <f t="shared" si="13"/>
        <v>152</v>
      </c>
      <c r="AC99" s="20">
        <v>152</v>
      </c>
      <c r="AD99" s="20"/>
      <c r="AE99" s="37"/>
      <c r="AF99" s="37"/>
      <c r="AG99" s="125">
        <f t="shared" si="10"/>
        <v>0</v>
      </c>
    </row>
    <row r="100" spans="1:33" s="3" customFormat="1" ht="35.25" customHeight="1">
      <c r="A100" s="28" t="s">
        <v>73</v>
      </c>
      <c r="B100" s="24" t="s">
        <v>48</v>
      </c>
      <c r="C100" s="25">
        <f aca="true" t="shared" si="18" ref="C100:AA100">C101</f>
        <v>35280</v>
      </c>
      <c r="D100" s="25">
        <f t="shared" si="18"/>
        <v>35280</v>
      </c>
      <c r="E100" s="25">
        <f t="shared" si="18"/>
        <v>35280</v>
      </c>
      <c r="F100" s="25">
        <f t="shared" si="18"/>
        <v>35280</v>
      </c>
      <c r="G100" s="25">
        <f t="shared" si="18"/>
        <v>35280</v>
      </c>
      <c r="H100" s="25">
        <f t="shared" si="18"/>
        <v>35280</v>
      </c>
      <c r="I100" s="25">
        <f t="shared" si="18"/>
        <v>35280</v>
      </c>
      <c r="J100" s="25">
        <f t="shared" si="18"/>
        <v>35280</v>
      </c>
      <c r="K100" s="25">
        <f t="shared" si="18"/>
        <v>35280</v>
      </c>
      <c r="L100" s="25">
        <f t="shared" si="18"/>
        <v>35280</v>
      </c>
      <c r="M100" s="25">
        <f t="shared" si="18"/>
        <v>35280</v>
      </c>
      <c r="N100" s="25">
        <f t="shared" si="18"/>
        <v>35280</v>
      </c>
      <c r="O100" s="25">
        <f t="shared" si="18"/>
        <v>35280</v>
      </c>
      <c r="P100" s="25">
        <f t="shared" si="18"/>
        <v>35280</v>
      </c>
      <c r="Q100" s="25">
        <f t="shared" si="18"/>
        <v>35280</v>
      </c>
      <c r="R100" s="25">
        <f t="shared" si="18"/>
        <v>35280</v>
      </c>
      <c r="S100" s="25">
        <f t="shared" si="18"/>
        <v>35280</v>
      </c>
      <c r="T100" s="25">
        <f t="shared" si="18"/>
        <v>35280</v>
      </c>
      <c r="U100" s="25">
        <f t="shared" si="18"/>
        <v>35280</v>
      </c>
      <c r="V100" s="25">
        <f t="shared" si="18"/>
        <v>35280</v>
      </c>
      <c r="W100" s="25">
        <f t="shared" si="18"/>
        <v>35280</v>
      </c>
      <c r="X100" s="25">
        <f t="shared" si="18"/>
        <v>35280</v>
      </c>
      <c r="Y100" s="25">
        <f t="shared" si="18"/>
        <v>35280</v>
      </c>
      <c r="Z100" s="25">
        <f t="shared" si="18"/>
        <v>35280</v>
      </c>
      <c r="AA100" s="25">
        <f t="shared" si="18"/>
        <v>35280</v>
      </c>
      <c r="AB100" s="25">
        <f t="shared" si="13"/>
        <v>35280</v>
      </c>
      <c r="AC100" s="25">
        <f>AC101</f>
        <v>35280</v>
      </c>
      <c r="AD100" s="85"/>
      <c r="AE100" s="25"/>
      <c r="AF100" s="127"/>
      <c r="AG100" s="124">
        <f t="shared" si="10"/>
        <v>0</v>
      </c>
    </row>
    <row r="101" spans="1:33" ht="30" customHeight="1">
      <c r="A101" s="92" t="s">
        <v>104</v>
      </c>
      <c r="B101" s="93" t="s">
        <v>38</v>
      </c>
      <c r="C101" s="18">
        <v>35280</v>
      </c>
      <c r="D101" s="18">
        <v>35280</v>
      </c>
      <c r="E101" s="18">
        <v>35280</v>
      </c>
      <c r="F101" s="18">
        <v>35280</v>
      </c>
      <c r="G101" s="18">
        <v>35280</v>
      </c>
      <c r="H101" s="18">
        <v>35280</v>
      </c>
      <c r="I101" s="18">
        <v>35280</v>
      </c>
      <c r="J101" s="18">
        <v>35280</v>
      </c>
      <c r="K101" s="18">
        <v>35280</v>
      </c>
      <c r="L101" s="18">
        <v>35280</v>
      </c>
      <c r="M101" s="18">
        <v>35280</v>
      </c>
      <c r="N101" s="18">
        <v>35280</v>
      </c>
      <c r="O101" s="18">
        <v>35280</v>
      </c>
      <c r="P101" s="18">
        <v>35280</v>
      </c>
      <c r="Q101" s="18">
        <v>35280</v>
      </c>
      <c r="R101" s="18">
        <v>35280</v>
      </c>
      <c r="S101" s="18">
        <v>35280</v>
      </c>
      <c r="T101" s="18">
        <v>35280</v>
      </c>
      <c r="U101" s="18">
        <v>35280</v>
      </c>
      <c r="V101" s="18">
        <v>35280</v>
      </c>
      <c r="W101" s="18">
        <v>35280</v>
      </c>
      <c r="X101" s="18">
        <v>35280</v>
      </c>
      <c r="Y101" s="18">
        <v>35280</v>
      </c>
      <c r="Z101" s="18">
        <v>35280</v>
      </c>
      <c r="AA101" s="18">
        <v>35280</v>
      </c>
      <c r="AB101" s="59">
        <f t="shared" si="13"/>
        <v>35280</v>
      </c>
      <c r="AC101" s="59">
        <v>35280</v>
      </c>
      <c r="AD101" s="19"/>
      <c r="AE101" s="59"/>
      <c r="AF101" s="37"/>
      <c r="AG101" s="125">
        <f t="shared" si="10"/>
        <v>0</v>
      </c>
    </row>
    <row r="102" spans="1:33" s="3" customFormat="1" ht="30">
      <c r="A102" s="28" t="s">
        <v>105</v>
      </c>
      <c r="B102" s="24" t="s">
        <v>0</v>
      </c>
      <c r="C102" s="25">
        <f aca="true" t="shared" si="19" ref="C102:AA102">SUM(C104:C105)</f>
        <v>893820</v>
      </c>
      <c r="D102" s="25">
        <f t="shared" si="19"/>
        <v>893820</v>
      </c>
      <c r="E102" s="25">
        <f t="shared" si="19"/>
        <v>893820</v>
      </c>
      <c r="F102" s="25">
        <f t="shared" si="19"/>
        <v>893820</v>
      </c>
      <c r="G102" s="25">
        <f t="shared" si="19"/>
        <v>893820</v>
      </c>
      <c r="H102" s="25">
        <f t="shared" si="19"/>
        <v>893820</v>
      </c>
      <c r="I102" s="25">
        <f t="shared" si="19"/>
        <v>893820</v>
      </c>
      <c r="J102" s="25">
        <f t="shared" si="19"/>
        <v>893820</v>
      </c>
      <c r="K102" s="25">
        <f t="shared" si="19"/>
        <v>893820</v>
      </c>
      <c r="L102" s="25">
        <f t="shared" si="19"/>
        <v>893820</v>
      </c>
      <c r="M102" s="25">
        <f t="shared" si="19"/>
        <v>893820</v>
      </c>
      <c r="N102" s="25">
        <f t="shared" si="19"/>
        <v>893820</v>
      </c>
      <c r="O102" s="25">
        <f t="shared" si="19"/>
        <v>893820</v>
      </c>
      <c r="P102" s="25">
        <f t="shared" si="19"/>
        <v>893820</v>
      </c>
      <c r="Q102" s="25">
        <f t="shared" si="19"/>
        <v>893820</v>
      </c>
      <c r="R102" s="25">
        <f t="shared" si="19"/>
        <v>893820</v>
      </c>
      <c r="S102" s="25">
        <f t="shared" si="19"/>
        <v>893820</v>
      </c>
      <c r="T102" s="25">
        <f t="shared" si="19"/>
        <v>893820</v>
      </c>
      <c r="U102" s="25">
        <f t="shared" si="19"/>
        <v>893820</v>
      </c>
      <c r="V102" s="25">
        <f t="shared" si="19"/>
        <v>893820</v>
      </c>
      <c r="W102" s="25">
        <f t="shared" si="19"/>
        <v>893820</v>
      </c>
      <c r="X102" s="25">
        <f t="shared" si="19"/>
        <v>893820</v>
      </c>
      <c r="Y102" s="25">
        <f t="shared" si="19"/>
        <v>893820</v>
      </c>
      <c r="Z102" s="25">
        <f t="shared" si="19"/>
        <v>893820</v>
      </c>
      <c r="AA102" s="25">
        <f t="shared" si="19"/>
        <v>893820</v>
      </c>
      <c r="AB102" s="25">
        <f>AC102+AD102</f>
        <v>943820</v>
      </c>
      <c r="AC102" s="56">
        <f>SUM(AC104:AC105)</f>
        <v>893820</v>
      </c>
      <c r="AD102" s="25">
        <f>AD106</f>
        <v>50000</v>
      </c>
      <c r="AE102" s="25">
        <f>AE106</f>
        <v>50000</v>
      </c>
      <c r="AF102" s="56">
        <f>SUM(AF104:AF105)</f>
        <v>132915.59</v>
      </c>
      <c r="AG102" s="124">
        <f t="shared" si="10"/>
        <v>14.082726579220614</v>
      </c>
    </row>
    <row r="103" spans="1:33" ht="13.5">
      <c r="A103" s="27" t="s">
        <v>117</v>
      </c>
      <c r="B103" s="29" t="s">
        <v>16</v>
      </c>
      <c r="C103" s="23">
        <f aca="true" t="shared" si="20" ref="C103:AA103">C104+C105</f>
        <v>893820</v>
      </c>
      <c r="D103" s="23">
        <f t="shared" si="20"/>
        <v>893820</v>
      </c>
      <c r="E103" s="23">
        <f t="shared" si="20"/>
        <v>893820</v>
      </c>
      <c r="F103" s="23">
        <f t="shared" si="20"/>
        <v>893820</v>
      </c>
      <c r="G103" s="23">
        <f t="shared" si="20"/>
        <v>893820</v>
      </c>
      <c r="H103" s="23">
        <f t="shared" si="20"/>
        <v>893820</v>
      </c>
      <c r="I103" s="23">
        <f t="shared" si="20"/>
        <v>893820</v>
      </c>
      <c r="J103" s="23">
        <f t="shared" si="20"/>
        <v>893820</v>
      </c>
      <c r="K103" s="23">
        <f t="shared" si="20"/>
        <v>893820</v>
      </c>
      <c r="L103" s="23">
        <f t="shared" si="20"/>
        <v>893820</v>
      </c>
      <c r="M103" s="23">
        <f t="shared" si="20"/>
        <v>893820</v>
      </c>
      <c r="N103" s="23">
        <f t="shared" si="20"/>
        <v>893820</v>
      </c>
      <c r="O103" s="23">
        <f t="shared" si="20"/>
        <v>893820</v>
      </c>
      <c r="P103" s="23">
        <f t="shared" si="20"/>
        <v>893820</v>
      </c>
      <c r="Q103" s="23">
        <f t="shared" si="20"/>
        <v>893820</v>
      </c>
      <c r="R103" s="23">
        <f t="shared" si="20"/>
        <v>893820</v>
      </c>
      <c r="S103" s="23">
        <f t="shared" si="20"/>
        <v>893820</v>
      </c>
      <c r="T103" s="23">
        <f t="shared" si="20"/>
        <v>893820</v>
      </c>
      <c r="U103" s="23">
        <f t="shared" si="20"/>
        <v>893820</v>
      </c>
      <c r="V103" s="23">
        <f t="shared" si="20"/>
        <v>893820</v>
      </c>
      <c r="W103" s="23">
        <f t="shared" si="20"/>
        <v>893820</v>
      </c>
      <c r="X103" s="23">
        <f t="shared" si="20"/>
        <v>893820</v>
      </c>
      <c r="Y103" s="23">
        <f t="shared" si="20"/>
        <v>893820</v>
      </c>
      <c r="Z103" s="23">
        <f t="shared" si="20"/>
        <v>893820</v>
      </c>
      <c r="AA103" s="23">
        <f t="shared" si="20"/>
        <v>893820</v>
      </c>
      <c r="AB103" s="23">
        <f>AC103+AD103+AB106</f>
        <v>943820</v>
      </c>
      <c r="AC103" s="71">
        <f>AC104+AC105</f>
        <v>893820</v>
      </c>
      <c r="AD103" s="20"/>
      <c r="AE103" s="37"/>
      <c r="AF103" s="37"/>
      <c r="AG103" s="125">
        <f t="shared" si="10"/>
        <v>0</v>
      </c>
    </row>
    <row r="104" spans="1:33" ht="51.75">
      <c r="A104" s="10"/>
      <c r="B104" s="93" t="s">
        <v>47</v>
      </c>
      <c r="C104" s="20">
        <v>821820</v>
      </c>
      <c r="D104" s="20">
        <v>821820</v>
      </c>
      <c r="E104" s="20">
        <v>821820</v>
      </c>
      <c r="F104" s="20">
        <v>821820</v>
      </c>
      <c r="G104" s="20">
        <v>821820</v>
      </c>
      <c r="H104" s="20">
        <v>821820</v>
      </c>
      <c r="I104" s="20">
        <v>821820</v>
      </c>
      <c r="J104" s="20">
        <v>821820</v>
      </c>
      <c r="K104" s="20">
        <v>821820</v>
      </c>
      <c r="L104" s="20">
        <v>821820</v>
      </c>
      <c r="M104" s="20">
        <v>821820</v>
      </c>
      <c r="N104" s="20">
        <v>821820</v>
      </c>
      <c r="O104" s="20">
        <v>821820</v>
      </c>
      <c r="P104" s="20">
        <v>821820</v>
      </c>
      <c r="Q104" s="20">
        <v>821820</v>
      </c>
      <c r="R104" s="20">
        <v>821820</v>
      </c>
      <c r="S104" s="20">
        <v>821820</v>
      </c>
      <c r="T104" s="20">
        <v>821820</v>
      </c>
      <c r="U104" s="20">
        <v>821820</v>
      </c>
      <c r="V104" s="20">
        <v>821820</v>
      </c>
      <c r="W104" s="20">
        <v>821820</v>
      </c>
      <c r="X104" s="20">
        <v>821820</v>
      </c>
      <c r="Y104" s="20">
        <v>821820</v>
      </c>
      <c r="Z104" s="20">
        <v>821820</v>
      </c>
      <c r="AA104" s="20">
        <v>821820</v>
      </c>
      <c r="AB104" s="59">
        <f t="shared" si="13"/>
        <v>821820</v>
      </c>
      <c r="AC104" s="58">
        <v>821820</v>
      </c>
      <c r="AD104" s="20"/>
      <c r="AE104" s="37"/>
      <c r="AF104" s="132">
        <f>109655.91+23259.68</f>
        <v>132915.59</v>
      </c>
      <c r="AG104" s="125">
        <f t="shared" si="10"/>
        <v>16.173321408580954</v>
      </c>
    </row>
    <row r="105" spans="1:33" ht="25.5">
      <c r="A105" s="10"/>
      <c r="B105" s="93" t="s">
        <v>44</v>
      </c>
      <c r="C105" s="20">
        <v>72000</v>
      </c>
      <c r="D105" s="20">
        <v>72000</v>
      </c>
      <c r="E105" s="20">
        <v>72000</v>
      </c>
      <c r="F105" s="20">
        <v>72000</v>
      </c>
      <c r="G105" s="20">
        <v>72000</v>
      </c>
      <c r="H105" s="20">
        <v>72000</v>
      </c>
      <c r="I105" s="20">
        <v>72000</v>
      </c>
      <c r="J105" s="20">
        <v>72000</v>
      </c>
      <c r="K105" s="20">
        <v>72000</v>
      </c>
      <c r="L105" s="20">
        <v>72000</v>
      </c>
      <c r="M105" s="20">
        <v>72000</v>
      </c>
      <c r="N105" s="20">
        <v>72000</v>
      </c>
      <c r="O105" s="20">
        <v>72000</v>
      </c>
      <c r="P105" s="20">
        <v>72000</v>
      </c>
      <c r="Q105" s="20">
        <v>72000</v>
      </c>
      <c r="R105" s="20">
        <v>72000</v>
      </c>
      <c r="S105" s="20">
        <v>72000</v>
      </c>
      <c r="T105" s="20">
        <v>72000</v>
      </c>
      <c r="U105" s="20">
        <v>72000</v>
      </c>
      <c r="V105" s="20">
        <v>72000</v>
      </c>
      <c r="W105" s="20">
        <v>72000</v>
      </c>
      <c r="X105" s="20">
        <v>72000</v>
      </c>
      <c r="Y105" s="20">
        <v>72000</v>
      </c>
      <c r="Z105" s="20">
        <v>72000</v>
      </c>
      <c r="AA105" s="20">
        <v>72000</v>
      </c>
      <c r="AB105" s="59">
        <f t="shared" si="13"/>
        <v>72000</v>
      </c>
      <c r="AC105" s="58">
        <v>72000</v>
      </c>
      <c r="AD105" s="19"/>
      <c r="AE105" s="37"/>
      <c r="AF105" s="37"/>
      <c r="AG105" s="125">
        <f t="shared" si="10"/>
        <v>0</v>
      </c>
    </row>
    <row r="106" spans="1:33" ht="25.5">
      <c r="A106" s="10"/>
      <c r="B106" s="108" t="s">
        <v>171</v>
      </c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9">
        <f>AD106</f>
        <v>50000</v>
      </c>
      <c r="AC106" s="120"/>
      <c r="AD106" s="121">
        <v>50000</v>
      </c>
      <c r="AE106" s="121">
        <f>AD106</f>
        <v>50000</v>
      </c>
      <c r="AF106" s="37"/>
      <c r="AG106" s="125">
        <f t="shared" si="10"/>
        <v>0</v>
      </c>
    </row>
    <row r="107" spans="1:33" ht="42" customHeight="1">
      <c r="A107" s="28" t="s">
        <v>131</v>
      </c>
      <c r="B107" s="55" t="s">
        <v>74</v>
      </c>
      <c r="C107" s="56" t="e">
        <f>SUM(#REF!)</f>
        <v>#REF!</v>
      </c>
      <c r="D107" s="56" t="e">
        <f>SUM(#REF!)</f>
        <v>#REF!</v>
      </c>
      <c r="E107" s="56" t="e">
        <f>SUM(#REF!)</f>
        <v>#REF!</v>
      </c>
      <c r="F107" s="56" t="e">
        <f>SUM(#REF!)</f>
        <v>#REF!</v>
      </c>
      <c r="G107" s="56" t="e">
        <f>SUM(#REF!)</f>
        <v>#REF!</v>
      </c>
      <c r="H107" s="56" t="e">
        <f>SUM(#REF!)</f>
        <v>#REF!</v>
      </c>
      <c r="I107" s="56" t="e">
        <f>SUM(#REF!)</f>
        <v>#REF!</v>
      </c>
      <c r="J107" s="56" t="e">
        <f>SUM(#REF!)</f>
        <v>#REF!</v>
      </c>
      <c r="K107" s="56" t="e">
        <f>SUM(#REF!)</f>
        <v>#REF!</v>
      </c>
      <c r="L107" s="56" t="e">
        <f>SUM(#REF!)</f>
        <v>#REF!</v>
      </c>
      <c r="M107" s="56" t="e">
        <f>SUM(#REF!)</f>
        <v>#REF!</v>
      </c>
      <c r="N107" s="56" t="e">
        <f>SUM(#REF!)</f>
        <v>#REF!</v>
      </c>
      <c r="O107" s="56" t="e">
        <f>SUM(#REF!)</f>
        <v>#REF!</v>
      </c>
      <c r="P107" s="56" t="e">
        <f>SUM(#REF!)</f>
        <v>#REF!</v>
      </c>
      <c r="Q107" s="56" t="e">
        <f>SUM(#REF!)</f>
        <v>#REF!</v>
      </c>
      <c r="R107" s="56" t="e">
        <f>SUM(#REF!)</f>
        <v>#REF!</v>
      </c>
      <c r="S107" s="56" t="e">
        <f>SUM(#REF!)</f>
        <v>#REF!</v>
      </c>
      <c r="T107" s="56" t="e">
        <f>SUM(#REF!)</f>
        <v>#REF!</v>
      </c>
      <c r="U107" s="56" t="e">
        <f>SUM(#REF!)</f>
        <v>#REF!</v>
      </c>
      <c r="V107" s="56" t="e">
        <f>SUM(#REF!)</f>
        <v>#REF!</v>
      </c>
      <c r="W107" s="56" t="e">
        <f>SUM(#REF!)</f>
        <v>#REF!</v>
      </c>
      <c r="X107" s="56" t="e">
        <f>SUM(#REF!)</f>
        <v>#REF!</v>
      </c>
      <c r="Y107" s="56" t="e">
        <f>SUM(#REF!)</f>
        <v>#REF!</v>
      </c>
      <c r="Z107" s="56" t="e">
        <f>SUM(#REF!)</f>
        <v>#REF!</v>
      </c>
      <c r="AA107" s="56" t="e">
        <f>SUM(#REF!)</f>
        <v>#REF!</v>
      </c>
      <c r="AB107" s="56">
        <f>AB108+AD107</f>
        <v>16829251.08</v>
      </c>
      <c r="AC107" s="70">
        <f>AC108</f>
        <v>16829251.08</v>
      </c>
      <c r="AD107" s="78"/>
      <c r="AE107" s="70"/>
      <c r="AF107" s="127"/>
      <c r="AG107" s="124">
        <f t="shared" si="10"/>
        <v>0</v>
      </c>
    </row>
    <row r="108" spans="1:33" ht="51.75">
      <c r="A108" s="116" t="s">
        <v>132</v>
      </c>
      <c r="B108" s="110" t="s">
        <v>75</v>
      </c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2">
        <f>AC108+AD108</f>
        <v>16829251.08</v>
      </c>
      <c r="AC108" s="112">
        <f>829251.08+16000000</f>
        <v>16829251.08</v>
      </c>
      <c r="AD108" s="79"/>
      <c r="AE108" s="58"/>
      <c r="AF108" s="37"/>
      <c r="AG108" s="125">
        <f t="shared" si="10"/>
        <v>0</v>
      </c>
    </row>
    <row r="109" spans="1:33" ht="30">
      <c r="A109" s="104" t="s">
        <v>139</v>
      </c>
      <c r="B109" s="113" t="s">
        <v>140</v>
      </c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4">
        <f>AC109</f>
        <v>25000000</v>
      </c>
      <c r="AC109" s="114">
        <f>AC110</f>
        <v>25000000</v>
      </c>
      <c r="AD109" s="115"/>
      <c r="AE109" s="91"/>
      <c r="AF109" s="127"/>
      <c r="AG109" s="124">
        <f t="shared" si="10"/>
        <v>0</v>
      </c>
    </row>
    <row r="110" spans="1:33" ht="108" customHeight="1">
      <c r="A110" s="92" t="s">
        <v>141</v>
      </c>
      <c r="B110" s="117" t="s">
        <v>143</v>
      </c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112">
        <f>AC110+AD110</f>
        <v>25000000</v>
      </c>
      <c r="AC110" s="58">
        <v>25000000</v>
      </c>
      <c r="AD110" s="72"/>
      <c r="AE110" s="58"/>
      <c r="AF110" s="37"/>
      <c r="AG110" s="125">
        <f t="shared" si="10"/>
        <v>0</v>
      </c>
    </row>
    <row r="111" spans="1:33" ht="39" customHeight="1">
      <c r="A111" s="149"/>
      <c r="B111" s="150" t="s">
        <v>178</v>
      </c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2">
        <f>AB109+AB107+AB102+AB100+AB52+AB50+AB10</f>
        <v>159658095.95999998</v>
      </c>
      <c r="AC111" s="152">
        <f>AC109+AC107+AC102+AC100+AC52+AC50+AC10</f>
        <v>124643045.96</v>
      </c>
      <c r="AD111" s="152">
        <f>AD109+AD107+AD102+AD100+AD52+AD50+AD10</f>
        <v>35015050</v>
      </c>
      <c r="AE111" s="152">
        <f>AE109+AE107+AE102+AE100+AE52+AE50+AE10</f>
        <v>35015050</v>
      </c>
      <c r="AF111" s="152">
        <f>AF109+AF107+AF102+AF100+AF52+AF50+AF10</f>
        <v>11085424.12</v>
      </c>
      <c r="AG111" s="124">
        <f t="shared" si="10"/>
        <v>6.943227058637409</v>
      </c>
    </row>
    <row r="112" spans="1:33" ht="17.25" customHeight="1">
      <c r="A112" s="156" t="s">
        <v>180</v>
      </c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  <c r="L112" s="157"/>
      <c r="M112" s="157"/>
      <c r="N112" s="157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8"/>
    </row>
    <row r="113" spans="1:33" ht="39" customHeight="1">
      <c r="A113" s="147" t="s">
        <v>41</v>
      </c>
      <c r="B113" s="146" t="s">
        <v>37</v>
      </c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148">
        <f>AC113+AD113</f>
        <v>300000</v>
      </c>
      <c r="AC113" s="112"/>
      <c r="AD113" s="71">
        <f>AD114</f>
        <v>300000</v>
      </c>
      <c r="AE113" s="71">
        <f>AE114</f>
        <v>300000</v>
      </c>
      <c r="AF113" s="37"/>
      <c r="AG113" s="125">
        <f t="shared" si="10"/>
        <v>0</v>
      </c>
    </row>
    <row r="114" spans="1:33" ht="39" customHeight="1">
      <c r="A114" s="92" t="s">
        <v>27</v>
      </c>
      <c r="B114" s="117" t="s">
        <v>179</v>
      </c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112">
        <v>300000</v>
      </c>
      <c r="AC114" s="58"/>
      <c r="AD114" s="58">
        <v>300000</v>
      </c>
      <c r="AE114" s="58">
        <f>AD114</f>
        <v>300000</v>
      </c>
      <c r="AF114" s="37"/>
      <c r="AG114" s="125">
        <f t="shared" si="10"/>
        <v>0</v>
      </c>
    </row>
    <row r="115" spans="1:33" ht="22.5" customHeight="1">
      <c r="A115" s="89"/>
      <c r="B115" s="153" t="s">
        <v>181</v>
      </c>
      <c r="C115" s="90">
        <f aca="true" t="shared" si="21" ref="C115:AA115">C100+C52+C102</f>
        <v>9203452</v>
      </c>
      <c r="D115" s="90">
        <f t="shared" si="21"/>
        <v>9203452</v>
      </c>
      <c r="E115" s="90">
        <f t="shared" si="21"/>
        <v>9203452</v>
      </c>
      <c r="F115" s="90">
        <f t="shared" si="21"/>
        <v>9203452</v>
      </c>
      <c r="G115" s="90">
        <f t="shared" si="21"/>
        <v>9203452</v>
      </c>
      <c r="H115" s="90">
        <f t="shared" si="21"/>
        <v>9203452</v>
      </c>
      <c r="I115" s="90">
        <f t="shared" si="21"/>
        <v>9203452</v>
      </c>
      <c r="J115" s="90">
        <f t="shared" si="21"/>
        <v>9203452</v>
      </c>
      <c r="K115" s="90">
        <f t="shared" si="21"/>
        <v>9203452</v>
      </c>
      <c r="L115" s="90">
        <f t="shared" si="21"/>
        <v>9203452</v>
      </c>
      <c r="M115" s="90">
        <f t="shared" si="21"/>
        <v>9203452</v>
      </c>
      <c r="N115" s="90">
        <f t="shared" si="21"/>
        <v>9203452</v>
      </c>
      <c r="O115" s="90">
        <f t="shared" si="21"/>
        <v>9203452</v>
      </c>
      <c r="P115" s="90">
        <f t="shared" si="21"/>
        <v>9203452</v>
      </c>
      <c r="Q115" s="90">
        <f t="shared" si="21"/>
        <v>9203452</v>
      </c>
      <c r="R115" s="90">
        <f t="shared" si="21"/>
        <v>9203452</v>
      </c>
      <c r="S115" s="90">
        <f t="shared" si="21"/>
        <v>9203452</v>
      </c>
      <c r="T115" s="90">
        <f t="shared" si="21"/>
        <v>9203452</v>
      </c>
      <c r="U115" s="90">
        <f t="shared" si="21"/>
        <v>9203452</v>
      </c>
      <c r="V115" s="90">
        <f t="shared" si="21"/>
        <v>9203452</v>
      </c>
      <c r="W115" s="90">
        <f t="shared" si="21"/>
        <v>9203452</v>
      </c>
      <c r="X115" s="90">
        <f t="shared" si="21"/>
        <v>9203452</v>
      </c>
      <c r="Y115" s="90">
        <f t="shared" si="21"/>
        <v>9203452</v>
      </c>
      <c r="Z115" s="90">
        <f t="shared" si="21"/>
        <v>9203452</v>
      </c>
      <c r="AA115" s="90">
        <f t="shared" si="21"/>
        <v>9203452</v>
      </c>
      <c r="AB115" s="90">
        <f>AC115+AD115</f>
        <v>159958095.95999998</v>
      </c>
      <c r="AC115" s="90">
        <f>AC109+AC107+AC102+AC100+AC52+AC50+AC10</f>
        <v>124643045.96</v>
      </c>
      <c r="AD115" s="90">
        <f>AD109+AD107+AD102+AD100+AD52+AD50+AD10+AD113</f>
        <v>35315050</v>
      </c>
      <c r="AE115" s="90">
        <f>AE109+AE107+AE102+AE100+AE52+AE50+AE10+AE113</f>
        <v>35315050</v>
      </c>
      <c r="AF115" s="90">
        <f>AF109+AF107+AF102+AF100+AF52+AF50+AF10+AF113</f>
        <v>11085424.12</v>
      </c>
      <c r="AG115" s="124">
        <f t="shared" si="10"/>
        <v>6.930205097447573</v>
      </c>
    </row>
    <row r="116" spans="14:30" ht="12.75">
      <c r="N116" s="8"/>
      <c r="P116" s="13"/>
      <c r="Q116" s="13"/>
      <c r="AD116" s="6"/>
    </row>
    <row r="117" spans="14:30" ht="12.75">
      <c r="N117" s="8"/>
      <c r="P117" s="12"/>
      <c r="Q117" s="12"/>
      <c r="AD117" s="80"/>
    </row>
    <row r="118" spans="1:30" s="4" customFormat="1" ht="18">
      <c r="A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6"/>
      <c r="O118" s="5"/>
      <c r="P118" s="17"/>
      <c r="Q118" s="17"/>
      <c r="R118" s="17"/>
      <c r="S118" s="17"/>
      <c r="T118" s="17"/>
      <c r="U118" s="17"/>
      <c r="V118" s="17"/>
      <c r="W118" s="5"/>
      <c r="X118" s="5"/>
      <c r="Y118" s="5"/>
      <c r="Z118" s="5"/>
      <c r="AA118" s="5"/>
      <c r="AB118" s="5"/>
      <c r="AC118" s="5"/>
      <c r="AD118" s="81"/>
    </row>
    <row r="119" spans="14:30" ht="12.75">
      <c r="N119" s="8"/>
      <c r="P119" s="12"/>
      <c r="Q119" s="12"/>
      <c r="R119" s="12"/>
      <c r="S119" s="12"/>
      <c r="T119" s="12"/>
      <c r="U119" s="12"/>
      <c r="V119" s="12"/>
      <c r="AD119" s="80"/>
    </row>
    <row r="120" spans="2:30" ht="12.75">
      <c r="B120" s="32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1"/>
      <c r="O120" s="30"/>
      <c r="P120" s="33"/>
      <c r="Q120" s="33"/>
      <c r="R120" s="33"/>
      <c r="S120" s="33"/>
      <c r="T120" s="33"/>
      <c r="U120" s="33"/>
      <c r="V120" s="33"/>
      <c r="W120" s="30"/>
      <c r="X120" s="30"/>
      <c r="Y120" s="30"/>
      <c r="Z120" s="30"/>
      <c r="AA120" s="30"/>
      <c r="AB120" s="32"/>
      <c r="AC120" s="32"/>
      <c r="AD120" s="80"/>
    </row>
    <row r="121" spans="2:30" ht="12.75">
      <c r="B121" s="34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1"/>
      <c r="O121" s="30"/>
      <c r="P121" s="33"/>
      <c r="Q121" s="33"/>
      <c r="R121" s="33"/>
      <c r="S121" s="33"/>
      <c r="T121" s="33"/>
      <c r="U121" s="33"/>
      <c r="V121" s="33"/>
      <c r="W121" s="30"/>
      <c r="X121" s="30"/>
      <c r="Y121" s="30"/>
      <c r="Z121" s="30"/>
      <c r="AA121" s="30"/>
      <c r="AB121" s="32"/>
      <c r="AC121" s="32"/>
      <c r="AD121" s="80"/>
    </row>
    <row r="122" spans="2:30" ht="12.75">
      <c r="B122" s="34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2"/>
      <c r="AC122" s="32"/>
      <c r="AD122" s="81"/>
    </row>
    <row r="123" spans="2:30" ht="12.75">
      <c r="B123" s="34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2"/>
      <c r="AC123" s="32"/>
      <c r="AD123" s="80"/>
    </row>
    <row r="124" spans="2:30" ht="12.75">
      <c r="B124" s="34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2"/>
      <c r="AC124" s="32"/>
      <c r="AD124" s="80"/>
    </row>
    <row r="125" spans="2:30" ht="12.75">
      <c r="B125" s="34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2"/>
      <c r="AC125" s="32"/>
      <c r="AD125" s="81"/>
    </row>
    <row r="126" spans="2:30" ht="12.75">
      <c r="B126" s="32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2"/>
      <c r="AC126" s="32"/>
      <c r="AD126" s="80"/>
    </row>
    <row r="127" spans="2:30" ht="12.75">
      <c r="B127" s="32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2"/>
      <c r="AC127" s="32"/>
      <c r="AD127" s="80"/>
    </row>
    <row r="128" spans="2:30" ht="15">
      <c r="B128" s="35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2"/>
      <c r="AC128" s="32"/>
      <c r="AD128" s="80"/>
    </row>
    <row r="129" spans="2:30" ht="12.75">
      <c r="B129" s="36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2"/>
      <c r="AC129" s="32"/>
      <c r="AD129" s="81"/>
    </row>
    <row r="130" ht="12.75">
      <c r="AD130" s="33"/>
    </row>
    <row r="131" ht="12.75">
      <c r="AD131" s="81"/>
    </row>
    <row r="132" ht="12.75">
      <c r="AD132" s="33"/>
    </row>
    <row r="133" ht="12.75">
      <c r="AD133" s="33"/>
    </row>
    <row r="134" ht="12.75">
      <c r="AD134" s="82"/>
    </row>
    <row r="135" ht="12.75">
      <c r="AD135" s="82"/>
    </row>
    <row r="136" ht="12.75">
      <c r="AD136" s="33"/>
    </row>
    <row r="137" ht="12.75">
      <c r="AD137" s="33"/>
    </row>
    <row r="138" ht="12.75">
      <c r="AD138" s="33"/>
    </row>
    <row r="139" ht="12.75">
      <c r="AD139" s="33"/>
    </row>
    <row r="140" ht="12.75">
      <c r="AD140" s="33"/>
    </row>
    <row r="141" ht="15">
      <c r="AD141" s="83"/>
    </row>
    <row r="142" ht="12.75">
      <c r="AD142" s="84"/>
    </row>
    <row r="143" ht="15">
      <c r="AD143" s="83"/>
    </row>
    <row r="144" ht="12.75">
      <c r="AD144" s="33"/>
    </row>
    <row r="145" ht="12.75">
      <c r="AD145" s="33"/>
    </row>
    <row r="146" ht="12.75">
      <c r="AD146" s="33"/>
    </row>
    <row r="147" ht="15">
      <c r="AD147" s="83"/>
    </row>
    <row r="148" ht="12.75">
      <c r="AD148" s="84"/>
    </row>
    <row r="149" ht="12.75">
      <c r="AD149" s="33"/>
    </row>
    <row r="152" ht="18">
      <c r="AD152" s="4"/>
    </row>
  </sheetData>
  <sheetProtection/>
  <mergeCells count="12">
    <mergeCell ref="AF5:AF6"/>
    <mergeCell ref="AG5:AG6"/>
    <mergeCell ref="A9:AG9"/>
    <mergeCell ref="A112:AG112"/>
    <mergeCell ref="AF1:AG1"/>
    <mergeCell ref="A3:AG3"/>
    <mergeCell ref="A5:A6"/>
    <mergeCell ref="B5:B6"/>
    <mergeCell ref="AB5:AB6"/>
    <mergeCell ref="AC5:AC6"/>
    <mergeCell ref="AD5:AD6"/>
    <mergeCell ref="AD1:AE1"/>
  </mergeCells>
  <printOptions/>
  <pageMargins left="0.57" right="0.3" top="0.5" bottom="0.56" header="0.32" footer="0.31496062992125984"/>
  <pageSetup fitToHeight="1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2019-04-01T11:53:05Z</cp:lastPrinted>
  <dcterms:created xsi:type="dcterms:W3CDTF">2014-01-17T10:52:16Z</dcterms:created>
  <dcterms:modified xsi:type="dcterms:W3CDTF">2019-04-01T11:55:10Z</dcterms:modified>
  <cp:category/>
  <cp:version/>
  <cp:contentType/>
  <cp:contentStatus/>
</cp:coreProperties>
</file>